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5480" windowHeight="7920" activeTab="0"/>
  </bookViews>
  <sheets>
    <sheet name="FY12-13" sheetId="1" r:id="rId1"/>
    <sheet name="FY11-12" sheetId="2" r:id="rId2"/>
    <sheet name="FY10-11" sheetId="3" r:id="rId3"/>
    <sheet name="FY09-10" sheetId="4" r:id="rId4"/>
    <sheet name="Sales Tax minus 380 pymts" sheetId="5" r:id="rId5"/>
    <sheet name="Hays Co-in KCL" sheetId="6" r:id="rId6"/>
  </sheets>
  <externalReferences>
    <externalReference r:id="rId9"/>
    <externalReference r:id="rId10"/>
    <externalReference r:id="rId11"/>
  </externalReferences>
  <definedNames>
    <definedName name="_xlnm.Print_Area" localSheetId="3">'FY09-10'!$B$2:$N$66</definedName>
    <definedName name="_xlnm.Print_Area" localSheetId="2">'FY10-11'!$A$1:$AD$104</definedName>
    <definedName name="_xlnm.Print_Area" localSheetId="1">'FY11-12'!$A$1:$BB$71</definedName>
    <definedName name="_xlnm.Print_Area" localSheetId="0">'FY12-13'!$A$1:$BA$113</definedName>
    <definedName name="_xlnm.Print_Titles" localSheetId="2">'FY10-11'!$B:$B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U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E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U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E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U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F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7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8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V59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53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L53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L54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 xml:space="preserve">Estimate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<sst xmlns="http://schemas.openxmlformats.org/spreadsheetml/2006/main" count="692" uniqueCount="88">
  <si>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</si>
  <si>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</si>
  <si>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</si>
  <si>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</si>
  <si>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</si>
  <si>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</si>
  <si>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</si>
  <si>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</si>
  <si>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</si>
  <si>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</si>
  <si>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</si>
  <si>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Actual</t>
  </si>
  <si>
    <t>Difference</t>
  </si>
  <si>
    <t>Estimate</t>
  </si>
  <si>
    <t>$ Amount</t>
  </si>
  <si>
    <t xml:space="preserve">Monthly </t>
  </si>
  <si>
    <t>2004-05</t>
  </si>
  <si>
    <t>2003-04</t>
  </si>
  <si>
    <t>2002-03</t>
  </si>
  <si>
    <t>2001-02</t>
  </si>
  <si>
    <t>Oct.</t>
  </si>
  <si>
    <t>Nov.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</si>
  <si>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</si>
  <si>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</si>
  <si>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</si>
  <si>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</si>
  <si>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</si>
  <si>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</si>
  <si>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</si>
  <si>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</si>
  <si>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</si>
  <si>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% Monthly increase over prior year</t>
  </si>
  <si>
    <t>Cumulative</t>
  </si>
  <si>
    <t>2004-05 act.</t>
  </si>
  <si>
    <t>2005-06</t>
  </si>
  <si>
    <t>September</t>
  </si>
  <si>
    <t>Gross Receipts (100%)</t>
  </si>
  <si>
    <t>% Y-T-D</t>
  </si>
  <si>
    <t>2006-07</t>
  </si>
  <si>
    <t>% Above/   (Below) Est.</t>
  </si>
  <si>
    <t>% Above/       (Below) Est.</t>
  </si>
  <si>
    <t>2007-08</t>
  </si>
  <si>
    <t>2008-09</t>
  </si>
  <si>
    <t>2009-10</t>
  </si>
  <si>
    <t>Sales Tax Tracking -   FY 2009-10</t>
  </si>
  <si>
    <t xml:space="preserve">Sales Tax Tracking -   FY 2009-10     Cumulative Totals by Month </t>
  </si>
  <si>
    <t>Monthly Actual is less than Prior Year</t>
  </si>
  <si>
    <t>2010-11</t>
  </si>
  <si>
    <t>Total:</t>
  </si>
  <si>
    <t>% Inc PY</t>
  </si>
  <si>
    <t>$ Inc FPY</t>
  </si>
  <si>
    <t>% Inc FPY</t>
  </si>
  <si>
    <t>Var. from CY Est.</t>
  </si>
  <si>
    <t>$ Variance</t>
  </si>
  <si>
    <t>% Variance</t>
  </si>
  <si>
    <t xml:space="preserve">Sales Tax Tracking - FY 2010-11     Cumulative Totals by Month </t>
  </si>
  <si>
    <t>City Sales &amp; Use Tax Tracking - FY 2010-11    Monthly Totals</t>
  </si>
  <si>
    <t>City Sales &amp; Use Tax Tracking - FY 2010-11    Cumulative Totals by Month</t>
  </si>
  <si>
    <t>2011-12</t>
  </si>
  <si>
    <t>2011-2012</t>
  </si>
  <si>
    <t>City Sales &amp; Use Tax Tracking - FY 2011-12    Monthly Totals</t>
  </si>
  <si>
    <t>City Sales &amp; Use Tax Tracking - FY 2011-12    Cumulative Totals by Month</t>
  </si>
  <si>
    <t>FY '09</t>
  </si>
  <si>
    <t>FY '11</t>
  </si>
  <si>
    <t>Total Tax Recv'd</t>
  </si>
  <si>
    <t>FY '10 *</t>
  </si>
  <si>
    <t xml:space="preserve">* FY '10 is only for 10 months </t>
  </si>
  <si>
    <t>Total Retained after Pymts</t>
  </si>
  <si>
    <t>Seton payments</t>
  </si>
  <si>
    <t>DDR DB payments</t>
  </si>
  <si>
    <t>FY'12</t>
  </si>
  <si>
    <t>2012-13</t>
  </si>
  <si>
    <t>Approved Budget</t>
  </si>
  <si>
    <t>City Sales &amp; Use Tax Tracking - FY 2012-13    Cumulative Totals by Month</t>
  </si>
  <si>
    <t>Total 380 Dev payments</t>
  </si>
  <si>
    <t>FY'13</t>
  </si>
  <si>
    <t>Nomoland Co. payments</t>
  </si>
  <si>
    <t>CITY SALES &amp; USE TAX MINUS 380 DEVELOPER PAYMENTS</t>
  </si>
  <si>
    <t>Seton - started March 2010 - paid monthly</t>
  </si>
  <si>
    <t>DDR DB - started March 2010 - paid annually in March</t>
  </si>
  <si>
    <t>Nomoland - started November 2012 - paid annually in March</t>
  </si>
  <si>
    <t>HAYS COUNTY - CITY SALES &amp; USE TAX IN KYLE CITY LIMITS</t>
  </si>
  <si>
    <t>FISCAL YEAR</t>
  </si>
  <si>
    <t>AMOUNT</t>
  </si>
  <si>
    <t>TOTAL</t>
  </si>
  <si>
    <t>(OCT-JULY)</t>
  </si>
  <si>
    <t>City Sales &amp; Use Tax Tracking - FY 2012-13 - Monthly Totals</t>
  </si>
  <si>
    <t>% yearly increase over prior year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</si>
</sst>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0.0%"/>
    <numFmt numFmtId="173" formatCode="_(&quot;$&quot;* #,##0_);_(&quot;$&quot;* \(#,##0\);_(&quot;$&quot;* &quot;-&quot;??_);_(@_)"/>
    <numFmt numFmtId="174" formatCode="_(&quot;$&quot;* #,##0.000000_);_(&quot;$&quot;* \(#,##0.000000\);_(&quot;$&quot;* &quot;-&quot;??_);_(@_)"/>
    <numFmt numFmtId="175" formatCode="_(&quot;$&quot;* #,##0.0000000_);_(&quot;$&quot;* \(#,##0.0000000\);_(&quot;$&quot;* &quot;-&quot;??_);_(@_)"/>
    <numFmt numFmtId="176" formatCode="_(&quot;$&quot;* #,##0.00000000_);_(&quot;$&quot;* \(#,##0.00000000\);_(&quot;$&quot;* &quot;-&quot;??_);_(@_)"/>
    <numFmt numFmtId="177" formatCode="_(&quot;$&quot;* #,##0.000000000_);_(&quot;$&quot;* \(#,##0.000000000\);_(&quot;$&quot;* &quot;-&quot;??_);_(@_)"/>
    <numFmt numFmtId="178" formatCode="0.0"/>
    <numFmt numFmtId="179" formatCode="0.000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0.000%"/>
    <numFmt numFmtId="184" formatCode="0.0000%"/>
    <numFmt numFmtId="185" formatCode="0.00000%"/>
    <numFmt numFmtId="186" formatCode="_(* #,##0.000000_);_(* \(#,##0.000000\);_(* &quot;-&quot;??????_);_(@_)"/>
    <numFmt numFmtId="187" formatCode="0.0000"/>
    <numFmt numFmtId="188" formatCode="0.0000000"/>
    <numFmt numFmtId="189" formatCode="0.000000"/>
    <numFmt numFmtId="190" formatCode="0.00000"/>
    <numFmt numFmtId="191" formatCode="_(* #,##0.0000_);_(* \(#,##0.0000\);_(* &quot;-&quot;????_);_(@_)"/>
    <numFmt numFmtId="192" formatCode="&quot;$&quot;#,##0"/>
    <numFmt numFmtId="193" formatCode="_(* #,##0.000_);_(* \(#,##0.000\);_(* &quot;-&quot;???_);_(@_)"/>
    <numFmt numFmtId="194" formatCode="[$-409]dddd\,\ mmmm\ dd\,\ yyyy"/>
    <numFmt numFmtId="195" formatCode="[$-409]h:mm:ss\ AM/PM"/>
  </numFmts>
  <fonts count="76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52"/>
      <name val="Arial"/>
      <family val="2"/>
    </font>
    <font>
      <u val="single"/>
      <sz val="10"/>
      <color indexed="17"/>
      <name val="Arial"/>
      <family val="2"/>
    </font>
    <font>
      <b/>
      <sz val="14"/>
      <color indexed="17"/>
      <name val="Arial"/>
      <family val="2"/>
    </font>
    <font>
      <u val="single"/>
      <sz val="10"/>
      <name val="Arial"/>
      <family val="2"/>
    </font>
    <font>
      <b/>
      <sz val="11"/>
      <color indexed="20"/>
      <name val="Times New Roman"/>
      <family val="1"/>
    </font>
    <font>
      <b/>
      <sz val="18"/>
      <color indexed="53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sz val="18"/>
      <color indexed="12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13"/>
      <color indexed="20"/>
      <name val="Times New Roman"/>
      <family val="1"/>
    </font>
    <font>
      <b/>
      <sz val="9"/>
      <name val="Times New Roman"/>
      <family val="1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name val="Arial"/>
      <family val="2"/>
    </font>
    <font>
      <b/>
      <sz val="12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sz val="12"/>
      <name val="Arial"/>
      <family val="2"/>
    </font>
    <font>
      <sz val="24.5"/>
      <color indexed="8"/>
      <name val="Arial"/>
      <family val="0"/>
    </font>
    <font>
      <sz val="14.25"/>
      <color indexed="8"/>
      <name val="Times New Roman"/>
      <family val="0"/>
    </font>
    <font>
      <sz val="14.25"/>
      <color indexed="8"/>
      <name val="Arial"/>
      <family val="0"/>
    </font>
    <font>
      <sz val="6.55"/>
      <color indexed="12"/>
      <name val="Times New Roman"/>
      <family val="0"/>
    </font>
    <font>
      <b/>
      <sz val="6.55"/>
      <color indexed="20"/>
      <name val="Times New Roman"/>
      <family val="0"/>
    </font>
    <font>
      <b/>
      <sz val="6.55"/>
      <color indexed="17"/>
      <name val="Times New Roman"/>
      <family val="0"/>
    </font>
    <font>
      <b/>
      <sz val="6.55"/>
      <color indexed="53"/>
      <name val="Times New Roman"/>
      <family val="0"/>
    </font>
    <font>
      <b/>
      <sz val="6.55"/>
      <color indexed="12"/>
      <name val="Times New Roman"/>
      <family val="0"/>
    </font>
    <font>
      <sz val="17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6.55"/>
      <color indexed="20"/>
      <name val="Times New Roman"/>
      <family val="0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17.5"/>
      <color indexed="8"/>
      <name val="Arial"/>
      <family val="0"/>
    </font>
    <font>
      <sz val="9.25"/>
      <color indexed="8"/>
      <name val="Arial"/>
      <family val="0"/>
    </font>
    <font>
      <sz val="10.25"/>
      <color indexed="8"/>
      <name val="Times New Roman"/>
      <family val="0"/>
    </font>
    <font>
      <sz val="10.25"/>
      <color indexed="8"/>
      <name val="Arial"/>
      <family val="0"/>
    </font>
    <font>
      <sz val="11"/>
      <color indexed="8"/>
      <name val="Arial"/>
      <family val="0"/>
    </font>
    <font>
      <sz val="6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.5"/>
      <color indexed="8"/>
      <name val="Times New Roman"/>
      <family val="0"/>
    </font>
    <font>
      <b/>
      <sz val="19.25"/>
      <color indexed="17"/>
      <name val="Arial"/>
      <family val="0"/>
    </font>
    <font>
      <b/>
      <sz val="17"/>
      <color indexed="8"/>
      <name val="Times New Roman"/>
      <family val="0"/>
    </font>
    <font>
      <b/>
      <sz val="13.5"/>
      <color indexed="17"/>
      <name val="Arial"/>
      <family val="0"/>
    </font>
    <font>
      <b/>
      <sz val="2"/>
      <color indexed="8"/>
      <name val="Times New Roman"/>
      <family val="0"/>
    </font>
    <font>
      <b/>
      <sz val="17.5"/>
      <color indexed="8"/>
      <name val="Times New Roman"/>
      <family val="0"/>
    </font>
    <font>
      <b/>
      <sz val="13.5"/>
      <color indexed="17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0" fillId="23" borderId="7" applyNumberFormat="0" applyFont="0" applyAlignment="0" applyProtection="0"/>
    <xf numFmtId="0" fontId="65" fillId="20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173" fontId="0" fillId="0" borderId="0" xfId="44" applyNumberFormat="1" applyAlignment="1">
      <alignment/>
    </xf>
    <xf numFmtId="17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3" fontId="0" fillId="0" borderId="11" xfId="44" applyNumberFormat="1" applyFont="1" applyBorder="1" applyAlignment="1">
      <alignment/>
    </xf>
    <xf numFmtId="173" fontId="0" fillId="0" borderId="12" xfId="44" applyNumberFormat="1" applyFont="1" applyBorder="1" applyAlignment="1">
      <alignment/>
    </xf>
    <xf numFmtId="173" fontId="0" fillId="0" borderId="13" xfId="44" applyNumberFormat="1" applyFont="1" applyBorder="1" applyAlignment="1">
      <alignment/>
    </xf>
    <xf numFmtId="173" fontId="0" fillId="24" borderId="0" xfId="0" applyNumberFormat="1" applyFill="1" applyBorder="1" applyAlignment="1">
      <alignment/>
    </xf>
    <xf numFmtId="9" fontId="0" fillId="24" borderId="0" xfId="59" applyFill="1" applyBorder="1" applyAlignment="1">
      <alignment/>
    </xf>
    <xf numFmtId="173" fontId="0" fillId="0" borderId="14" xfId="44" applyNumberFormat="1" applyFont="1" applyBorder="1" applyAlignment="1">
      <alignment/>
    </xf>
    <xf numFmtId="173" fontId="0" fillId="0" borderId="15" xfId="44" applyNumberFormat="1" applyFont="1" applyBorder="1" applyAlignment="1">
      <alignment/>
    </xf>
    <xf numFmtId="173" fontId="0" fillId="0" borderId="16" xfId="44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3" fontId="0" fillId="0" borderId="14" xfId="44" applyNumberFormat="1" applyFont="1" applyBorder="1" applyAlignment="1">
      <alignment/>
    </xf>
    <xf numFmtId="173" fontId="0" fillId="0" borderId="15" xfId="44" applyNumberFormat="1" applyFont="1" applyBorder="1" applyAlignment="1">
      <alignment/>
    </xf>
    <xf numFmtId="173" fontId="0" fillId="0" borderId="16" xfId="44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173" fontId="0" fillId="0" borderId="11" xfId="44" applyNumberFormat="1" applyFont="1" applyFill="1" applyBorder="1" applyAlignment="1">
      <alignment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173" fontId="0" fillId="0" borderId="15" xfId="44" applyNumberFormat="1" applyFont="1" applyFill="1" applyBorder="1" applyAlignment="1">
      <alignment/>
    </xf>
    <xf numFmtId="173" fontId="0" fillId="0" borderId="0" xfId="44" applyNumberFormat="1" applyFont="1" applyAlignment="1">
      <alignment/>
    </xf>
    <xf numFmtId="43" fontId="0" fillId="0" borderId="0" xfId="42" applyFont="1" applyAlignment="1">
      <alignment/>
    </xf>
    <xf numFmtId="173" fontId="0" fillId="0" borderId="12" xfId="44" applyNumberFormat="1" applyFont="1" applyFill="1" applyBorder="1" applyAlignment="1">
      <alignment/>
    </xf>
    <xf numFmtId="0" fontId="14" fillId="25" borderId="21" xfId="0" applyFont="1" applyFill="1" applyBorder="1" applyAlignment="1">
      <alignment horizontal="center"/>
    </xf>
    <xf numFmtId="173" fontId="0" fillId="0" borderId="22" xfId="0" applyNumberFormat="1" applyBorder="1" applyAlignment="1">
      <alignment/>
    </xf>
    <xf numFmtId="0" fontId="13" fillId="25" borderId="19" xfId="0" applyFont="1" applyFill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23" xfId="0" applyNumberFormat="1" applyBorder="1" applyAlignment="1">
      <alignment/>
    </xf>
    <xf numFmtId="43" fontId="0" fillId="0" borderId="0" xfId="0" applyNumberFormat="1" applyAlignment="1">
      <alignment/>
    </xf>
    <xf numFmtId="0" fontId="12" fillId="0" borderId="0" xfId="0" applyFont="1" applyFill="1" applyAlignment="1">
      <alignment/>
    </xf>
    <xf numFmtId="173" fontId="0" fillId="0" borderId="15" xfId="44" applyNumberFormat="1" applyFont="1" applyFill="1" applyBorder="1" applyAlignment="1">
      <alignment/>
    </xf>
    <xf numFmtId="43" fontId="0" fillId="0" borderId="0" xfId="42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left" indent="2"/>
    </xf>
    <xf numFmtId="173" fontId="0" fillId="0" borderId="24" xfId="44" applyNumberFormat="1" applyFont="1" applyFill="1" applyBorder="1" applyAlignment="1">
      <alignment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  <xf numFmtId="9" fontId="0" fillId="0" borderId="0" xfId="59" applyAlignment="1">
      <alignment/>
    </xf>
    <xf numFmtId="173" fontId="0" fillId="0" borderId="0" xfId="44" applyNumberFormat="1" applyFont="1" applyAlignment="1">
      <alignment/>
    </xf>
    <xf numFmtId="0" fontId="3" fillId="25" borderId="25" xfId="0" applyFont="1" applyFill="1" applyBorder="1" applyAlignment="1">
      <alignment horizontal="center"/>
    </xf>
    <xf numFmtId="173" fontId="0" fillId="0" borderId="26" xfId="44" applyNumberFormat="1" applyFont="1" applyBorder="1" applyAlignment="1">
      <alignment/>
    </xf>
    <xf numFmtId="173" fontId="0" fillId="0" borderId="24" xfId="44" applyNumberFormat="1" applyFont="1" applyBorder="1" applyAlignment="1">
      <alignment/>
    </xf>
    <xf numFmtId="173" fontId="0" fillId="0" borderId="27" xfId="44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3" fillId="25" borderId="21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0" fillId="0" borderId="0" xfId="44" applyNumberFormat="1" applyFont="1" applyFill="1" applyBorder="1" applyAlignment="1">
      <alignment/>
    </xf>
    <xf numFmtId="0" fontId="14" fillId="0" borderId="2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" fillId="25" borderId="19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6" fillId="4" borderId="25" xfId="0" applyFont="1" applyFill="1" applyBorder="1" applyAlignment="1" quotePrefix="1">
      <alignment horizontal="center" vertical="center"/>
    </xf>
    <xf numFmtId="173" fontId="19" fillId="0" borderId="11" xfId="44" applyNumberFormat="1" applyFont="1" applyFill="1" applyBorder="1" applyAlignment="1">
      <alignment/>
    </xf>
    <xf numFmtId="173" fontId="19" fillId="0" borderId="24" xfId="44" applyNumberFormat="1" applyFont="1" applyFill="1" applyBorder="1" applyAlignment="1">
      <alignment/>
    </xf>
    <xf numFmtId="173" fontId="19" fillId="0" borderId="29" xfId="44" applyNumberFormat="1" applyFont="1" applyFill="1" applyBorder="1" applyAlignment="1">
      <alignment/>
    </xf>
    <xf numFmtId="173" fontId="19" fillId="0" borderId="15" xfId="0" applyNumberFormat="1" applyFont="1" applyFill="1" applyBorder="1" applyAlignment="1">
      <alignment/>
    </xf>
    <xf numFmtId="172" fontId="19" fillId="0" borderId="29" xfId="59" applyNumberFormat="1" applyFont="1" applyFill="1" applyBorder="1" applyAlignment="1">
      <alignment horizontal="center"/>
    </xf>
    <xf numFmtId="173" fontId="19" fillId="24" borderId="20" xfId="0" applyNumberFormat="1" applyFont="1" applyFill="1" applyBorder="1" applyAlignment="1">
      <alignment/>
    </xf>
    <xf numFmtId="9" fontId="19" fillId="24" borderId="20" xfId="59" applyFont="1" applyFill="1" applyBorder="1" applyAlignment="1">
      <alignment/>
    </xf>
    <xf numFmtId="173" fontId="19" fillId="0" borderId="15" xfId="44" applyNumberFormat="1" applyFont="1" applyFill="1" applyBorder="1" applyAlignment="1">
      <alignment/>
    </xf>
    <xf numFmtId="173" fontId="19" fillId="0" borderId="24" xfId="0" applyNumberFormat="1" applyFont="1" applyFill="1" applyBorder="1" applyAlignment="1">
      <alignment/>
    </xf>
    <xf numFmtId="172" fontId="19" fillId="0" borderId="11" xfId="59" applyNumberFormat="1" applyFont="1" applyFill="1" applyBorder="1" applyAlignment="1">
      <alignment horizontal="center"/>
    </xf>
    <xf numFmtId="173" fontId="19" fillId="0" borderId="27" xfId="44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4" borderId="10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0" fillId="25" borderId="3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indent="2"/>
    </xf>
    <xf numFmtId="0" fontId="0" fillId="0" borderId="0" xfId="0" applyFill="1" applyAlignment="1">
      <alignment/>
    </xf>
    <xf numFmtId="173" fontId="19" fillId="0" borderId="13" xfId="44" applyNumberFormat="1" applyFont="1" applyFill="1" applyBorder="1" applyAlignment="1">
      <alignment/>
    </xf>
    <xf numFmtId="173" fontId="19" fillId="0" borderId="16" xfId="44" applyNumberFormat="1" applyFont="1" applyFill="1" applyBorder="1" applyAlignment="1">
      <alignment/>
    </xf>
    <xf numFmtId="172" fontId="19" fillId="0" borderId="13" xfId="59" applyNumberFormat="1" applyFont="1" applyFill="1" applyBorder="1" applyAlignment="1">
      <alignment horizontal="center"/>
    </xf>
    <xf numFmtId="173" fontId="19" fillId="0" borderId="12" xfId="44" applyNumberFormat="1" applyFont="1" applyFill="1" applyBorder="1" applyAlignment="1">
      <alignment/>
    </xf>
    <xf numFmtId="173" fontId="19" fillId="0" borderId="26" xfId="44" applyNumberFormat="1" applyFont="1" applyFill="1" applyBorder="1" applyAlignment="1">
      <alignment/>
    </xf>
    <xf numFmtId="173" fontId="19" fillId="0" borderId="19" xfId="44" applyNumberFormat="1" applyFont="1" applyFill="1" applyBorder="1" applyAlignment="1">
      <alignment/>
    </xf>
    <xf numFmtId="173" fontId="19" fillId="0" borderId="31" xfId="44" applyNumberFormat="1" applyFont="1" applyFill="1" applyBorder="1" applyAlignment="1">
      <alignment/>
    </xf>
    <xf numFmtId="172" fontId="19" fillId="0" borderId="31" xfId="59" applyNumberFormat="1" applyFont="1" applyFill="1" applyBorder="1" applyAlignment="1">
      <alignment horizontal="center"/>
    </xf>
    <xf numFmtId="173" fontId="0" fillId="0" borderId="32" xfId="44" applyNumberFormat="1" applyFont="1" applyBorder="1" applyAlignment="1">
      <alignment/>
    </xf>
    <xf numFmtId="173" fontId="0" fillId="0" borderId="33" xfId="44" applyNumberFormat="1" applyFont="1" applyBorder="1" applyAlignment="1">
      <alignment/>
    </xf>
    <xf numFmtId="173" fontId="0" fillId="0" borderId="33" xfId="44" applyNumberFormat="1" applyFont="1" applyFill="1" applyBorder="1" applyAlignment="1">
      <alignment/>
    </xf>
    <xf numFmtId="173" fontId="0" fillId="0" borderId="34" xfId="44" applyNumberFormat="1" applyFont="1" applyBorder="1" applyAlignment="1">
      <alignment/>
    </xf>
    <xf numFmtId="0" fontId="10" fillId="25" borderId="23" xfId="0" applyFont="1" applyFill="1" applyBorder="1" applyAlignment="1">
      <alignment horizontal="center"/>
    </xf>
    <xf numFmtId="167" fontId="0" fillId="0" borderId="19" xfId="42" applyNumberFormat="1" applyFont="1" applyBorder="1" applyAlignment="1">
      <alignment/>
    </xf>
    <xf numFmtId="167" fontId="0" fillId="0" borderId="11" xfId="42" applyNumberFormat="1" applyFont="1" applyBorder="1" applyAlignment="1">
      <alignment/>
    </xf>
    <xf numFmtId="167" fontId="0" fillId="0" borderId="35" xfId="42" applyNumberFormat="1" applyFont="1" applyBorder="1" applyAlignment="1">
      <alignment/>
    </xf>
    <xf numFmtId="172" fontId="0" fillId="0" borderId="0" xfId="59" applyNumberFormat="1" applyFont="1" applyAlignment="1">
      <alignment/>
    </xf>
    <xf numFmtId="0" fontId="16" fillId="25" borderId="36" xfId="0" applyFont="1" applyFill="1" applyBorder="1" applyAlignment="1" quotePrefix="1">
      <alignment horizontal="center" vertical="center"/>
    </xf>
    <xf numFmtId="173" fontId="2" fillId="3" borderId="25" xfId="0" applyNumberFormat="1" applyFont="1" applyFill="1" applyBorder="1" applyAlignment="1">
      <alignment wrapText="1"/>
    </xf>
    <xf numFmtId="172" fontId="19" fillId="3" borderId="23" xfId="59" applyNumberFormat="1" applyFont="1" applyFill="1" applyBorder="1" applyAlignment="1">
      <alignment vertical="center"/>
    </xf>
    <xf numFmtId="0" fontId="19" fillId="0" borderId="0" xfId="0" applyFont="1" applyAlignment="1" quotePrefix="1">
      <alignment vertical="center"/>
    </xf>
    <xf numFmtId="173" fontId="19" fillId="0" borderId="26" xfId="0" applyNumberFormat="1" applyFont="1" applyFill="1" applyBorder="1" applyAlignment="1">
      <alignment/>
    </xf>
    <xf numFmtId="172" fontId="19" fillId="0" borderId="12" xfId="59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167" fontId="19" fillId="0" borderId="0" xfId="42" applyNumberFormat="1" applyFont="1" applyFill="1" applyBorder="1" applyAlignment="1">
      <alignment vertical="center"/>
    </xf>
    <xf numFmtId="173" fontId="19" fillId="17" borderId="11" xfId="44" applyNumberFormat="1" applyFont="1" applyFill="1" applyBorder="1" applyAlignment="1">
      <alignment/>
    </xf>
    <xf numFmtId="173" fontId="19" fillId="17" borderId="29" xfId="44" applyNumberFormat="1" applyFont="1" applyFill="1" applyBorder="1" applyAlignment="1">
      <alignment/>
    </xf>
    <xf numFmtId="173" fontId="19" fillId="4" borderId="12" xfId="44" applyNumberFormat="1" applyFont="1" applyFill="1" applyBorder="1" applyAlignment="1">
      <alignment/>
    </xf>
    <xf numFmtId="173" fontId="19" fillId="4" borderId="29" xfId="44" applyNumberFormat="1" applyFont="1" applyFill="1" applyBorder="1" applyAlignment="1">
      <alignment/>
    </xf>
    <xf numFmtId="173" fontId="19" fillId="17" borderId="31" xfId="44" applyNumberFormat="1" applyFont="1" applyFill="1" applyBorder="1" applyAlignment="1">
      <alignment/>
    </xf>
    <xf numFmtId="173" fontId="19" fillId="11" borderId="11" xfId="44" applyNumberFormat="1" applyFont="1" applyFill="1" applyBorder="1" applyAlignment="1">
      <alignment/>
    </xf>
    <xf numFmtId="172" fontId="19" fillId="3" borderId="23" xfId="59" applyNumberFormat="1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173" fontId="0" fillId="0" borderId="23" xfId="44" applyNumberFormat="1" applyFont="1" applyFill="1" applyBorder="1" applyAlignment="1">
      <alignment/>
    </xf>
    <xf numFmtId="173" fontId="19" fillId="15" borderId="11" xfId="44" applyNumberFormat="1" applyFont="1" applyFill="1" applyBorder="1" applyAlignment="1">
      <alignment/>
    </xf>
    <xf numFmtId="173" fontId="19" fillId="15" borderId="24" xfId="44" applyNumberFormat="1" applyFont="1" applyFill="1" applyBorder="1" applyAlignment="1">
      <alignment/>
    </xf>
    <xf numFmtId="173" fontId="19" fillId="15" borderId="29" xfId="44" applyNumberFormat="1" applyFont="1" applyFill="1" applyBorder="1" applyAlignment="1">
      <alignment/>
    </xf>
    <xf numFmtId="173" fontId="19" fillId="15" borderId="15" xfId="0" applyNumberFormat="1" applyFont="1" applyFill="1" applyBorder="1" applyAlignment="1">
      <alignment/>
    </xf>
    <xf numFmtId="172" fontId="19" fillId="15" borderId="29" xfId="59" applyNumberFormat="1" applyFont="1" applyFill="1" applyBorder="1" applyAlignment="1">
      <alignment horizontal="center"/>
    </xf>
    <xf numFmtId="0" fontId="20" fillId="15" borderId="0" xfId="0" applyFont="1" applyFill="1" applyAlignment="1">
      <alignment horizontal="left"/>
    </xf>
    <xf numFmtId="173" fontId="19" fillId="15" borderId="15" xfId="44" applyNumberFormat="1" applyFont="1" applyFill="1" applyBorder="1" applyAlignment="1">
      <alignment/>
    </xf>
    <xf numFmtId="173" fontId="19" fillId="15" borderId="24" xfId="0" applyNumberFormat="1" applyFont="1" applyFill="1" applyBorder="1" applyAlignment="1">
      <alignment/>
    </xf>
    <xf numFmtId="172" fontId="19" fillId="15" borderId="11" xfId="59" applyNumberFormat="1" applyFont="1" applyFill="1" applyBorder="1" applyAlignment="1">
      <alignment horizontal="center"/>
    </xf>
    <xf numFmtId="173" fontId="2" fillId="3" borderId="21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wrapText="1"/>
    </xf>
    <xf numFmtId="9" fontId="0" fillId="0" borderId="0" xfId="59" applyFont="1" applyFill="1" applyAlignment="1">
      <alignment/>
    </xf>
    <xf numFmtId="173" fontId="2" fillId="0" borderId="0" xfId="0" applyNumberFormat="1" applyFont="1" applyFill="1" applyBorder="1" applyAlignment="1">
      <alignment/>
    </xf>
    <xf numFmtId="172" fontId="19" fillId="0" borderId="0" xfId="59" applyNumberFormat="1" applyFont="1" applyFill="1" applyBorder="1" applyAlignment="1">
      <alignment horizontal="center" vertical="center"/>
    </xf>
    <xf numFmtId="0" fontId="19" fillId="0" borderId="0" xfId="0" applyFont="1" applyFill="1" applyAlignment="1" quotePrefix="1">
      <alignment vertical="center"/>
    </xf>
    <xf numFmtId="0" fontId="19" fillId="0" borderId="0" xfId="0" applyFont="1" applyFill="1" applyAlignment="1">
      <alignment/>
    </xf>
    <xf numFmtId="173" fontId="19" fillId="0" borderId="13" xfId="0" applyNumberFormat="1" applyFont="1" applyFill="1" applyBorder="1" applyAlignment="1">
      <alignment/>
    </xf>
    <xf numFmtId="0" fontId="0" fillId="17" borderId="0" xfId="0" applyFill="1" applyAlignment="1">
      <alignment/>
    </xf>
    <xf numFmtId="173" fontId="0" fillId="0" borderId="0" xfId="44" applyNumberFormat="1" applyFont="1" applyBorder="1" applyAlignment="1">
      <alignment/>
    </xf>
    <xf numFmtId="173" fontId="0" fillId="0" borderId="0" xfId="44" applyNumberFormat="1" applyFont="1" applyFill="1" applyBorder="1" applyAlignment="1">
      <alignment/>
    </xf>
    <xf numFmtId="173" fontId="19" fillId="0" borderId="37" xfId="44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19" fillId="0" borderId="38" xfId="44" applyNumberFormat="1" applyFont="1" applyFill="1" applyBorder="1" applyAlignment="1">
      <alignment/>
    </xf>
    <xf numFmtId="173" fontId="19" fillId="0" borderId="10" xfId="44" applyNumberFormat="1" applyFont="1" applyFill="1" applyBorder="1" applyAlignment="1">
      <alignment/>
    </xf>
    <xf numFmtId="173" fontId="19" fillId="0" borderId="39" xfId="44" applyNumberFormat="1" applyFont="1" applyFill="1" applyBorder="1" applyAlignment="1">
      <alignment/>
    </xf>
    <xf numFmtId="173" fontId="19" fillId="0" borderId="0" xfId="0" applyNumberFormat="1" applyFont="1" applyFill="1" applyBorder="1" applyAlignment="1">
      <alignment/>
    </xf>
    <xf numFmtId="173" fontId="0" fillId="0" borderId="40" xfId="44" applyNumberFormat="1" applyFont="1" applyBorder="1" applyAlignment="1">
      <alignment/>
    </xf>
    <xf numFmtId="0" fontId="3" fillId="0" borderId="17" xfId="0" applyFont="1" applyFill="1" applyBorder="1" applyAlignment="1">
      <alignment horizontal="center"/>
    </xf>
    <xf numFmtId="173" fontId="0" fillId="0" borderId="17" xfId="44" applyNumberFormat="1" applyFont="1" applyBorder="1" applyAlignment="1">
      <alignment/>
    </xf>
    <xf numFmtId="10" fontId="19" fillId="3" borderId="23" xfId="59" applyNumberFormat="1" applyFont="1" applyFill="1" applyBorder="1" applyAlignment="1">
      <alignment horizontal="center" vertical="center"/>
    </xf>
    <xf numFmtId="10" fontId="19" fillId="0" borderId="41" xfId="44" applyNumberFormat="1" applyFont="1" applyFill="1" applyBorder="1" applyAlignment="1">
      <alignment/>
    </xf>
    <xf numFmtId="172" fontId="19" fillId="0" borderId="0" xfId="59" applyNumberFormat="1" applyFont="1" applyFill="1" applyBorder="1" applyAlignment="1">
      <alignment horizontal="center"/>
    </xf>
    <xf numFmtId="9" fontId="19" fillId="24" borderId="0" xfId="59" applyFont="1" applyFill="1" applyBorder="1" applyAlignment="1">
      <alignment/>
    </xf>
    <xf numFmtId="173" fontId="19" fillId="0" borderId="22" xfId="44" applyNumberFormat="1" applyFont="1" applyFill="1" applyBorder="1" applyAlignment="1">
      <alignment/>
    </xf>
    <xf numFmtId="173" fontId="19" fillId="0" borderId="18" xfId="44" applyNumberFormat="1" applyFont="1" applyFill="1" applyBorder="1" applyAlignment="1">
      <alignment/>
    </xf>
    <xf numFmtId="42" fontId="19" fillId="0" borderId="42" xfId="59" applyNumberFormat="1" applyFont="1" applyFill="1" applyBorder="1" applyAlignment="1">
      <alignment horizontal="center"/>
    </xf>
    <xf numFmtId="172" fontId="19" fillId="0" borderId="43" xfId="59" applyNumberFormat="1" applyFont="1" applyFill="1" applyBorder="1" applyAlignment="1">
      <alignment horizontal="center"/>
    </xf>
    <xf numFmtId="172" fontId="19" fillId="0" borderId="44" xfId="5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3" fontId="2" fillId="0" borderId="0" xfId="0" applyNumberFormat="1" applyFont="1" applyFill="1" applyBorder="1" applyAlignment="1">
      <alignment horizontal="center" wrapText="1"/>
    </xf>
    <xf numFmtId="173" fontId="0" fillId="0" borderId="0" xfId="0" applyNumberFormat="1" applyFill="1" applyBorder="1" applyAlignment="1">
      <alignment/>
    </xf>
    <xf numFmtId="9" fontId="0" fillId="0" borderId="0" xfId="59" applyFill="1" applyBorder="1" applyAlignment="1">
      <alignment/>
    </xf>
    <xf numFmtId="173" fontId="0" fillId="17" borderId="0" xfId="0" applyNumberFormat="1" applyFill="1" applyBorder="1" applyAlignment="1">
      <alignment/>
    </xf>
    <xf numFmtId="9" fontId="0" fillId="17" borderId="0" xfId="59" applyFill="1" applyBorder="1" applyAlignment="1">
      <alignment/>
    </xf>
    <xf numFmtId="173" fontId="2" fillId="17" borderId="0" xfId="0" applyNumberFormat="1" applyFont="1" applyFill="1" applyBorder="1" applyAlignment="1">
      <alignment horizontal="center" wrapText="1"/>
    </xf>
    <xf numFmtId="172" fontId="19" fillId="3" borderId="10" xfId="59" applyNumberFormat="1" applyFont="1" applyFill="1" applyBorder="1" applyAlignment="1">
      <alignment horizontal="center" vertical="center"/>
    </xf>
    <xf numFmtId="10" fontId="19" fillId="0" borderId="39" xfId="44" applyNumberFormat="1" applyFont="1" applyFill="1" applyBorder="1" applyAlignment="1">
      <alignment/>
    </xf>
    <xf numFmtId="173" fontId="19" fillId="0" borderId="45" xfId="44" applyNumberFormat="1" applyFont="1" applyFill="1" applyBorder="1" applyAlignment="1">
      <alignment/>
    </xf>
    <xf numFmtId="10" fontId="19" fillId="0" borderId="28" xfId="44" applyNumberFormat="1" applyFont="1" applyFill="1" applyBorder="1" applyAlignment="1">
      <alignment/>
    </xf>
    <xf numFmtId="172" fontId="19" fillId="0" borderId="46" xfId="59" applyNumberFormat="1" applyFont="1" applyFill="1" applyBorder="1" applyAlignment="1">
      <alignment horizontal="center"/>
    </xf>
    <xf numFmtId="42" fontId="19" fillId="0" borderId="46" xfId="59" applyNumberFormat="1" applyFont="1" applyFill="1" applyBorder="1" applyAlignment="1">
      <alignment horizontal="center"/>
    </xf>
    <xf numFmtId="42" fontId="19" fillId="0" borderId="44" xfId="59" applyNumberFormat="1" applyFont="1" applyFill="1" applyBorder="1" applyAlignment="1">
      <alignment horizontal="center"/>
    </xf>
    <xf numFmtId="172" fontId="19" fillId="3" borderId="47" xfId="59" applyNumberFormat="1" applyFont="1" applyFill="1" applyBorder="1" applyAlignment="1">
      <alignment vertical="center"/>
    </xf>
    <xf numFmtId="172" fontId="19" fillId="3" borderId="19" xfId="59" applyNumberFormat="1" applyFont="1" applyFill="1" applyBorder="1" applyAlignment="1">
      <alignment horizontal="center" vertical="center"/>
    </xf>
    <xf numFmtId="173" fontId="19" fillId="0" borderId="14" xfId="44" applyNumberFormat="1" applyFont="1" applyFill="1" applyBorder="1" applyAlignment="1">
      <alignment/>
    </xf>
    <xf numFmtId="173" fontId="19" fillId="0" borderId="48" xfId="44" applyNumberFormat="1" applyFont="1" applyFill="1" applyBorder="1" applyAlignment="1">
      <alignment/>
    </xf>
    <xf numFmtId="10" fontId="19" fillId="0" borderId="32" xfId="44" applyNumberFormat="1" applyFont="1" applyFill="1" applyBorder="1" applyAlignment="1">
      <alignment/>
    </xf>
    <xf numFmtId="10" fontId="19" fillId="0" borderId="33" xfId="44" applyNumberFormat="1" applyFont="1" applyFill="1" applyBorder="1" applyAlignment="1">
      <alignment/>
    </xf>
    <xf numFmtId="10" fontId="19" fillId="0" borderId="22" xfId="44" applyNumberFormat="1" applyFont="1" applyFill="1" applyBorder="1" applyAlignment="1">
      <alignment/>
    </xf>
    <xf numFmtId="173" fontId="19" fillId="0" borderId="43" xfId="44" applyNumberFormat="1" applyFont="1" applyFill="1" applyBorder="1" applyAlignment="1">
      <alignment/>
    </xf>
    <xf numFmtId="173" fontId="19" fillId="0" borderId="44" xfId="44" applyNumberFormat="1" applyFont="1" applyFill="1" applyBorder="1" applyAlignment="1">
      <alignment/>
    </xf>
    <xf numFmtId="173" fontId="19" fillId="0" borderId="46" xfId="44" applyNumberFormat="1" applyFont="1" applyFill="1" applyBorder="1" applyAlignment="1">
      <alignment/>
    </xf>
    <xf numFmtId="10" fontId="19" fillId="0" borderId="49" xfId="44" applyNumberFormat="1" applyFont="1" applyFill="1" applyBorder="1" applyAlignment="1">
      <alignment/>
    </xf>
    <xf numFmtId="173" fontId="19" fillId="0" borderId="42" xfId="44" applyNumberFormat="1" applyFont="1" applyFill="1" applyBorder="1" applyAlignment="1">
      <alignment/>
    </xf>
    <xf numFmtId="173" fontId="19" fillId="0" borderId="36" xfId="44" applyNumberFormat="1" applyFont="1" applyFill="1" applyBorder="1" applyAlignment="1">
      <alignment/>
    </xf>
    <xf numFmtId="173" fontId="19" fillId="17" borderId="15" xfId="44" applyNumberFormat="1" applyFont="1" applyFill="1" applyBorder="1" applyAlignment="1">
      <alignment/>
    </xf>
    <xf numFmtId="10" fontId="19" fillId="0" borderId="34" xfId="44" applyNumberFormat="1" applyFont="1" applyFill="1" applyBorder="1" applyAlignment="1">
      <alignment/>
    </xf>
    <xf numFmtId="173" fontId="19" fillId="0" borderId="50" xfId="44" applyNumberFormat="1" applyFont="1" applyFill="1" applyBorder="1" applyAlignment="1">
      <alignment/>
    </xf>
    <xf numFmtId="173" fontId="19" fillId="17" borderId="14" xfId="44" applyNumberFormat="1" applyFont="1" applyFill="1" applyBorder="1" applyAlignment="1">
      <alignment/>
    </xf>
    <xf numFmtId="173" fontId="19" fillId="17" borderId="44" xfId="44" applyNumberFormat="1" applyFont="1" applyFill="1" applyBorder="1" applyAlignment="1">
      <alignment/>
    </xf>
    <xf numFmtId="173" fontId="19" fillId="0" borderId="51" xfId="0" applyNumberFormat="1" applyFont="1" applyFill="1" applyBorder="1" applyAlignment="1">
      <alignment/>
    </xf>
    <xf numFmtId="173" fontId="19" fillId="0" borderId="52" xfId="44" applyNumberFormat="1" applyFont="1" applyFill="1" applyBorder="1" applyAlignment="1">
      <alignment/>
    </xf>
    <xf numFmtId="173" fontId="19" fillId="0" borderId="51" xfId="44" applyNumberFormat="1" applyFont="1" applyFill="1" applyBorder="1" applyAlignment="1">
      <alignment/>
    </xf>
    <xf numFmtId="42" fontId="19" fillId="0" borderId="43" xfId="59" applyNumberFormat="1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 vertical="center"/>
    </xf>
    <xf numFmtId="173" fontId="19" fillId="0" borderId="52" xfId="0" applyNumberFormat="1" applyFont="1" applyFill="1" applyBorder="1" applyAlignment="1">
      <alignment/>
    </xf>
    <xf numFmtId="173" fontId="19" fillId="0" borderId="53" xfId="44" applyNumberFormat="1" applyFont="1" applyFill="1" applyBorder="1" applyAlignment="1">
      <alignment/>
    </xf>
    <xf numFmtId="10" fontId="19" fillId="0" borderId="43" xfId="44" applyNumberFormat="1" applyFont="1" applyFill="1" applyBorder="1" applyAlignment="1">
      <alignment/>
    </xf>
    <xf numFmtId="10" fontId="19" fillId="0" borderId="42" xfId="44" applyNumberFormat="1" applyFont="1" applyFill="1" applyBorder="1" applyAlignment="1">
      <alignment/>
    </xf>
    <xf numFmtId="10" fontId="19" fillId="0" borderId="46" xfId="44" applyNumberFormat="1" applyFont="1" applyFill="1" applyBorder="1" applyAlignment="1">
      <alignment/>
    </xf>
    <xf numFmtId="173" fontId="19" fillId="0" borderId="54" xfId="0" applyNumberFormat="1" applyFont="1" applyFill="1" applyBorder="1" applyAlignment="1">
      <alignment/>
    </xf>
    <xf numFmtId="172" fontId="19" fillId="0" borderId="55" xfId="59" applyNumberFormat="1" applyFont="1" applyFill="1" applyBorder="1" applyAlignment="1">
      <alignment horizontal="center"/>
    </xf>
    <xf numFmtId="10" fontId="19" fillId="0" borderId="31" xfId="44" applyNumberFormat="1" applyFont="1" applyFill="1" applyBorder="1" applyAlignment="1">
      <alignment/>
    </xf>
    <xf numFmtId="10" fontId="19" fillId="0" borderId="45" xfId="44" applyNumberFormat="1" applyFont="1" applyFill="1" applyBorder="1" applyAlignment="1">
      <alignment/>
    </xf>
    <xf numFmtId="10" fontId="19" fillId="0" borderId="55" xfId="44" applyNumberFormat="1" applyFont="1" applyFill="1" applyBorder="1" applyAlignment="1">
      <alignment/>
    </xf>
    <xf numFmtId="10" fontId="19" fillId="0" borderId="44" xfId="44" applyNumberFormat="1" applyFont="1" applyFill="1" applyBorder="1" applyAlignment="1">
      <alignment/>
    </xf>
    <xf numFmtId="10" fontId="19" fillId="0" borderId="50" xfId="44" applyNumberFormat="1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1" fillId="25" borderId="36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0" fontId="1" fillId="25" borderId="47" xfId="0" applyFont="1" applyFill="1" applyBorder="1" applyAlignment="1">
      <alignment horizontal="center" vertical="center"/>
    </xf>
    <xf numFmtId="0" fontId="1" fillId="25" borderId="56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1" fillId="4" borderId="17" xfId="0" applyFont="1" applyFill="1" applyBorder="1" applyAlignment="1" quotePrefix="1">
      <alignment horizontal="center" vertical="center"/>
    </xf>
    <xf numFmtId="0" fontId="25" fillId="4" borderId="56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Border="1" applyAlignment="1">
      <alignment/>
    </xf>
    <xf numFmtId="173" fontId="2" fillId="3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173" fontId="0" fillId="3" borderId="0" xfId="0" applyNumberFormat="1" applyFont="1" applyFill="1" applyBorder="1" applyAlignment="1">
      <alignment horizontal="left"/>
    </xf>
    <xf numFmtId="173" fontId="19" fillId="17" borderId="51" xfId="44" applyNumberFormat="1" applyFont="1" applyFill="1" applyBorder="1" applyAlignment="1">
      <alignment/>
    </xf>
    <xf numFmtId="0" fontId="0" fillId="0" borderId="0" xfId="0" applyAlignment="1">
      <alignment/>
    </xf>
    <xf numFmtId="0" fontId="24" fillId="10" borderId="39" xfId="0" applyFont="1" applyFill="1" applyBorder="1" applyAlignment="1">
      <alignment horizontal="center" vertical="center"/>
    </xf>
    <xf numFmtId="0" fontId="23" fillId="10" borderId="56" xfId="0" applyFont="1" applyFill="1" applyBorder="1" applyAlignment="1">
      <alignment horizontal="center" vertical="center"/>
    </xf>
    <xf numFmtId="0" fontId="1" fillId="10" borderId="17" xfId="0" applyFont="1" applyFill="1" applyBorder="1" applyAlignment="1" quotePrefix="1">
      <alignment horizontal="center" vertical="center"/>
    </xf>
    <xf numFmtId="0" fontId="25" fillId="10" borderId="56" xfId="0" applyFont="1" applyFill="1" applyBorder="1" applyAlignment="1">
      <alignment horizontal="center" vertical="center" wrapText="1"/>
    </xf>
    <xf numFmtId="0" fontId="23" fillId="10" borderId="38" xfId="0" applyFont="1" applyFill="1" applyBorder="1" applyAlignment="1">
      <alignment horizontal="center" vertical="center"/>
    </xf>
    <xf numFmtId="173" fontId="19" fillId="0" borderId="0" xfId="44" applyNumberFormat="1" applyFont="1" applyFill="1" applyBorder="1" applyAlignment="1">
      <alignment/>
    </xf>
    <xf numFmtId="42" fontId="19" fillId="0" borderId="0" xfId="59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59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2" fontId="0" fillId="0" borderId="0" xfId="59" applyNumberFormat="1" applyFont="1" applyFill="1" applyBorder="1" applyAlignment="1">
      <alignment/>
    </xf>
    <xf numFmtId="9" fontId="19" fillId="0" borderId="0" xfId="59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/>
    </xf>
    <xf numFmtId="172" fontId="19" fillId="0" borderId="52" xfId="59" applyNumberFormat="1" applyFont="1" applyFill="1" applyBorder="1" applyAlignment="1">
      <alignment horizontal="center"/>
    </xf>
    <xf numFmtId="172" fontId="19" fillId="0" borderId="51" xfId="59" applyNumberFormat="1" applyFont="1" applyFill="1" applyBorder="1" applyAlignment="1">
      <alignment horizontal="center"/>
    </xf>
    <xf numFmtId="173" fontId="19" fillId="0" borderId="58" xfId="44" applyNumberFormat="1" applyFont="1" applyFill="1" applyBorder="1" applyAlignment="1">
      <alignment/>
    </xf>
    <xf numFmtId="0" fontId="23" fillId="4" borderId="57" xfId="0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 vertical="center"/>
    </xf>
    <xf numFmtId="172" fontId="19" fillId="0" borderId="42" xfId="59" applyNumberFormat="1" applyFont="1" applyFill="1" applyBorder="1" applyAlignment="1">
      <alignment horizontal="center"/>
    </xf>
    <xf numFmtId="0" fontId="26" fillId="26" borderId="59" xfId="0" applyFont="1" applyFill="1" applyBorder="1" applyAlignment="1">
      <alignment horizontal="center" vertical="center"/>
    </xf>
    <xf numFmtId="0" fontId="1" fillId="26" borderId="59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173" fontId="19" fillId="0" borderId="43" xfId="0" applyNumberFormat="1" applyFont="1" applyFill="1" applyBorder="1" applyAlignment="1">
      <alignment/>
    </xf>
    <xf numFmtId="173" fontId="19" fillId="0" borderId="44" xfId="0" applyNumberFormat="1" applyFont="1" applyFill="1" applyBorder="1" applyAlignment="1">
      <alignment/>
    </xf>
    <xf numFmtId="173" fontId="19" fillId="0" borderId="42" xfId="0" applyNumberFormat="1" applyFont="1" applyFill="1" applyBorder="1" applyAlignment="1">
      <alignment/>
    </xf>
    <xf numFmtId="9" fontId="19" fillId="3" borderId="23" xfId="59" applyFont="1" applyFill="1" applyBorder="1" applyAlignment="1">
      <alignment/>
    </xf>
    <xf numFmtId="173" fontId="19" fillId="3" borderId="23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43" fontId="0" fillId="0" borderId="28" xfId="0" applyNumberFormat="1" applyBorder="1" applyAlignment="1">
      <alignment/>
    </xf>
    <xf numFmtId="0" fontId="1" fillId="26" borderId="0" xfId="0" applyFont="1" applyFill="1" applyBorder="1" applyAlignment="1">
      <alignment horizontal="center" vertical="center"/>
    </xf>
    <xf numFmtId="9" fontId="19" fillId="3" borderId="0" xfId="59" applyFont="1" applyFill="1" applyBorder="1" applyAlignment="1">
      <alignment/>
    </xf>
    <xf numFmtId="0" fontId="1" fillId="10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172" fontId="0" fillId="0" borderId="0" xfId="59" applyNumberFormat="1" applyAlignment="1">
      <alignment/>
    </xf>
    <xf numFmtId="9" fontId="0" fillId="0" borderId="0" xfId="59" applyFill="1" applyAlignment="1">
      <alignment/>
    </xf>
    <xf numFmtId="173" fontId="0" fillId="0" borderId="0" xfId="44" applyNumberFormat="1" applyFont="1" applyFill="1" applyBorder="1" applyAlignment="1">
      <alignment/>
    </xf>
    <xf numFmtId="0" fontId="1" fillId="25" borderId="59" xfId="0" applyFont="1" applyFill="1" applyBorder="1" applyAlignment="1">
      <alignment horizontal="center" vertical="center" wrapText="1"/>
    </xf>
    <xf numFmtId="0" fontId="1" fillId="26" borderId="59" xfId="0" applyFont="1" applyFill="1" applyBorder="1" applyAlignment="1">
      <alignment horizontal="center" vertical="center" wrapText="1"/>
    </xf>
    <xf numFmtId="0" fontId="1" fillId="27" borderId="59" xfId="0" applyFont="1" applyFill="1" applyBorder="1" applyAlignment="1">
      <alignment horizontal="center" vertical="center" wrapText="1"/>
    </xf>
    <xf numFmtId="0" fontId="23" fillId="27" borderId="56" xfId="0" applyFont="1" applyFill="1" applyBorder="1" applyAlignment="1">
      <alignment horizontal="center" vertical="center"/>
    </xf>
    <xf numFmtId="0" fontId="1" fillId="27" borderId="17" xfId="0" applyFont="1" applyFill="1" applyBorder="1" applyAlignment="1" quotePrefix="1">
      <alignment horizontal="center" vertical="center"/>
    </xf>
    <xf numFmtId="0" fontId="25" fillId="27" borderId="56" xfId="0" applyFont="1" applyFill="1" applyBorder="1" applyAlignment="1">
      <alignment horizontal="center" vertical="center" wrapText="1"/>
    </xf>
    <xf numFmtId="0" fontId="23" fillId="27" borderId="3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 wrapText="1"/>
    </xf>
    <xf numFmtId="0" fontId="1" fillId="25" borderId="48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 wrapText="1"/>
    </xf>
    <xf numFmtId="173" fontId="19" fillId="0" borderId="54" xfId="44" applyNumberFormat="1" applyFont="1" applyFill="1" applyBorder="1" applyAlignment="1">
      <alignment/>
    </xf>
    <xf numFmtId="173" fontId="19" fillId="0" borderId="60" xfId="44" applyNumberFormat="1" applyFont="1" applyFill="1" applyBorder="1" applyAlignment="1">
      <alignment/>
    </xf>
    <xf numFmtId="173" fontId="19" fillId="0" borderId="61" xfId="44" applyNumberFormat="1" applyFont="1" applyFill="1" applyBorder="1" applyAlignment="1">
      <alignment/>
    </xf>
    <xf numFmtId="172" fontId="19" fillId="0" borderId="50" xfId="59" applyNumberFormat="1" applyFont="1" applyFill="1" applyBorder="1" applyAlignment="1">
      <alignment horizontal="center"/>
    </xf>
    <xf numFmtId="172" fontId="19" fillId="0" borderId="62" xfId="59" applyNumberFormat="1" applyFont="1" applyFill="1" applyBorder="1" applyAlignment="1">
      <alignment horizontal="center"/>
    </xf>
    <xf numFmtId="173" fontId="19" fillId="0" borderId="63" xfId="44" applyNumberFormat="1" applyFont="1" applyFill="1" applyBorder="1" applyAlignment="1">
      <alignment/>
    </xf>
    <xf numFmtId="173" fontId="19" fillId="0" borderId="64" xfId="44" applyNumberFormat="1" applyFont="1" applyFill="1" applyBorder="1" applyAlignment="1">
      <alignment/>
    </xf>
    <xf numFmtId="173" fontId="19" fillId="0" borderId="41" xfId="44" applyNumberFormat="1" applyFont="1" applyFill="1" applyBorder="1" applyAlignment="1">
      <alignment/>
    </xf>
    <xf numFmtId="173" fontId="19" fillId="0" borderId="28" xfId="44" applyNumberFormat="1" applyFont="1" applyFill="1" applyBorder="1" applyAlignment="1">
      <alignment/>
    </xf>
    <xf numFmtId="172" fontId="19" fillId="0" borderId="45" xfId="59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4" borderId="65" xfId="0" applyFont="1" applyFill="1" applyBorder="1" applyAlignment="1">
      <alignment vertical="center"/>
    </xf>
    <xf numFmtId="0" fontId="23" fillId="4" borderId="66" xfId="0" applyFont="1" applyFill="1" applyBorder="1" applyAlignment="1">
      <alignment horizontal="center" vertical="center"/>
    </xf>
    <xf numFmtId="0" fontId="1" fillId="4" borderId="39" xfId="0" applyFont="1" applyFill="1" applyBorder="1" applyAlignment="1" quotePrefix="1">
      <alignment horizontal="center" vertical="center"/>
    </xf>
    <xf numFmtId="0" fontId="25" fillId="4" borderId="6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/>
    </xf>
    <xf numFmtId="0" fontId="1" fillId="4" borderId="25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5" borderId="6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173" fontId="2" fillId="17" borderId="0" xfId="0" applyNumberFormat="1" applyFont="1" applyFill="1" applyBorder="1" applyAlignment="1">
      <alignment horizontal="center" wrapText="1"/>
    </xf>
    <xf numFmtId="173" fontId="0" fillId="17" borderId="0" xfId="0" applyNumberFormat="1" applyFill="1" applyBorder="1" applyAlignment="1">
      <alignment/>
    </xf>
    <xf numFmtId="173" fontId="0" fillId="3" borderId="0" xfId="0" applyNumberFormat="1" applyFont="1" applyFill="1" applyBorder="1" applyAlignment="1">
      <alignment horizontal="left"/>
    </xf>
    <xf numFmtId="173" fontId="2" fillId="3" borderId="0" xfId="0" applyNumberFormat="1" applyFont="1" applyFill="1" applyBorder="1" applyAlignment="1">
      <alignment horizontal="left"/>
    </xf>
    <xf numFmtId="173" fontId="0" fillId="3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29" fillId="0" borderId="0" xfId="0" applyFont="1" applyAlignment="1">
      <alignment horizontal="left"/>
    </xf>
    <xf numFmtId="44" fontId="0" fillId="0" borderId="0" xfId="0" applyNumberFormat="1" applyAlignment="1">
      <alignment horizontal="center"/>
    </xf>
    <xf numFmtId="44" fontId="0" fillId="0" borderId="41" xfId="0" applyNumberFormat="1" applyBorder="1" applyAlignment="1">
      <alignment horizontal="center"/>
    </xf>
    <xf numFmtId="44" fontId="0" fillId="0" borderId="67" xfId="0" applyNumberFormat="1" applyBorder="1" applyAlignment="1">
      <alignment horizontal="center"/>
    </xf>
    <xf numFmtId="0" fontId="1" fillId="25" borderId="22" xfId="0" applyFont="1" applyFill="1" applyBorder="1" applyAlignment="1">
      <alignment horizontal="center" vertical="center"/>
    </xf>
    <xf numFmtId="173" fontId="19" fillId="0" borderId="32" xfId="44" applyNumberFormat="1" applyFont="1" applyFill="1" applyBorder="1" applyAlignment="1">
      <alignment/>
    </xf>
    <xf numFmtId="173" fontId="19" fillId="11" borderId="33" xfId="44" applyNumberFormat="1" applyFont="1" applyFill="1" applyBorder="1" applyAlignment="1">
      <alignment/>
    </xf>
    <xf numFmtId="173" fontId="19" fillId="0" borderId="33" xfId="44" applyNumberFormat="1" applyFont="1" applyFill="1" applyBorder="1" applyAlignment="1">
      <alignment/>
    </xf>
    <xf numFmtId="173" fontId="19" fillId="0" borderId="68" xfId="44" applyNumberFormat="1" applyFont="1" applyFill="1" applyBorder="1" applyAlignment="1">
      <alignment/>
    </xf>
    <xf numFmtId="172" fontId="19" fillId="3" borderId="21" xfId="59" applyNumberFormat="1" applyFont="1" applyFill="1" applyBorder="1" applyAlignment="1">
      <alignment vertical="center"/>
    </xf>
    <xf numFmtId="0" fontId="20" fillId="4" borderId="22" xfId="0" applyFont="1" applyFill="1" applyBorder="1" applyAlignment="1">
      <alignment horizontal="center" vertical="center"/>
    </xf>
    <xf numFmtId="173" fontId="19" fillId="0" borderId="34" xfId="44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3" fontId="0" fillId="0" borderId="52" xfId="44" applyNumberFormat="1" applyFont="1" applyBorder="1" applyAlignment="1">
      <alignment/>
    </xf>
    <xf numFmtId="173" fontId="0" fillId="0" borderId="51" xfId="44" applyNumberFormat="1" applyFont="1" applyBorder="1" applyAlignment="1">
      <alignment/>
    </xf>
    <xf numFmtId="173" fontId="0" fillId="0" borderId="51" xfId="44" applyNumberFormat="1" applyFont="1" applyFill="1" applyBorder="1" applyAlignment="1">
      <alignment/>
    </xf>
    <xf numFmtId="173" fontId="0" fillId="0" borderId="54" xfId="44" applyNumberFormat="1" applyFont="1" applyBorder="1" applyAlignment="1">
      <alignment/>
    </xf>
    <xf numFmtId="0" fontId="13" fillId="0" borderId="4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6" fillId="26" borderId="17" xfId="0" applyFont="1" applyFill="1" applyBorder="1" applyAlignment="1">
      <alignment horizontal="center" vertical="center"/>
    </xf>
    <xf numFmtId="0" fontId="16" fillId="26" borderId="47" xfId="0" applyFont="1" applyFill="1" applyBorder="1" applyAlignment="1">
      <alignment horizontal="center" vertical="center"/>
    </xf>
    <xf numFmtId="0" fontId="1" fillId="26" borderId="69" xfId="0" applyFont="1" applyFill="1" applyBorder="1" applyAlignment="1">
      <alignment horizontal="center" vertical="center"/>
    </xf>
    <xf numFmtId="0" fontId="1" fillId="27" borderId="25" xfId="0" applyFont="1" applyFill="1" applyBorder="1" applyAlignment="1">
      <alignment horizontal="center" vertical="center"/>
    </xf>
    <xf numFmtId="0" fontId="1" fillId="27" borderId="21" xfId="0" applyFont="1" applyFill="1" applyBorder="1" applyAlignment="1">
      <alignment horizontal="center" vertical="center"/>
    </xf>
    <xf numFmtId="0" fontId="1" fillId="27" borderId="17" xfId="0" applyFont="1" applyFill="1" applyBorder="1" applyAlignment="1">
      <alignment horizontal="center" vertical="center"/>
    </xf>
    <xf numFmtId="0" fontId="1" fillId="27" borderId="47" xfId="0" applyFont="1" applyFill="1" applyBorder="1" applyAlignment="1">
      <alignment horizontal="center" vertical="center"/>
    </xf>
    <xf numFmtId="0" fontId="1" fillId="27" borderId="69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" fillId="25" borderId="21" xfId="0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10" borderId="17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10" borderId="69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1" fillId="10" borderId="25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1" fillId="25" borderId="69" xfId="0" applyFont="1" applyFill="1" applyBorder="1" applyAlignment="1">
      <alignment horizontal="center" vertical="center"/>
    </xf>
    <xf numFmtId="0" fontId="1" fillId="25" borderId="70" xfId="0" applyFont="1" applyFill="1" applyBorder="1" applyAlignment="1">
      <alignment horizontal="center" vertical="center"/>
    </xf>
    <xf numFmtId="0" fontId="16" fillId="25" borderId="17" xfId="0" applyFont="1" applyFill="1" applyBorder="1" applyAlignment="1">
      <alignment horizontal="center" vertical="center"/>
    </xf>
    <xf numFmtId="0" fontId="16" fillId="25" borderId="4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4" borderId="17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73" fontId="2" fillId="3" borderId="17" xfId="0" applyNumberFormat="1" applyFont="1" applyFill="1" applyBorder="1" applyAlignment="1">
      <alignment horizontal="center" wrapText="1"/>
    </xf>
    <xf numFmtId="173" fontId="2" fillId="3" borderId="2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City Sales &amp; Use Tax Collection - Monthly Actual
FY's 2009-2013</a:t>
            </a:r>
          </a:p>
        </c:rich>
      </c:tx>
      <c:layout>
        <c:manualLayout>
          <c:xMode val="factor"/>
          <c:yMode val="factor"/>
          <c:x val="0.029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25"/>
          <c:w val="0.95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2008-09 Actual</c:v>
          </c:tx>
          <c:spPr>
            <a:solidFill>
              <a:srgbClr val="000080"/>
            </a:solidFill>
            <a:ln w="25400">
              <a:solidFill>
                <a:srgbClr val="00008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'FY09-10'!$X$7:$X$18</c:f>
              <c:numCache>
                <c:ptCount val="12"/>
                <c:pt idx="0">
                  <c:v>152824</c:v>
                </c:pt>
                <c:pt idx="1">
                  <c:v>293361.95</c:v>
                </c:pt>
                <c:pt idx="2">
                  <c:v>202719.67</c:v>
                </c:pt>
                <c:pt idx="3">
                  <c:v>163712.66</c:v>
                </c:pt>
                <c:pt idx="4">
                  <c:v>244360.95</c:v>
                </c:pt>
                <c:pt idx="5">
                  <c:v>194190.46</c:v>
                </c:pt>
                <c:pt idx="6">
                  <c:v>175688.51</c:v>
                </c:pt>
                <c:pt idx="7">
                  <c:v>291357.38</c:v>
                </c:pt>
                <c:pt idx="8">
                  <c:v>191340.72</c:v>
                </c:pt>
                <c:pt idx="9">
                  <c:v>189912.11</c:v>
                </c:pt>
                <c:pt idx="10">
                  <c:v>293590.93</c:v>
                </c:pt>
                <c:pt idx="11">
                  <c:v>238863</c:v>
                </c:pt>
              </c:numCache>
            </c:numRef>
          </c:val>
        </c:ser>
        <c:ser>
          <c:idx val="1"/>
          <c:order val="1"/>
          <c:tx>
            <c:v>2009-10 Actual</c:v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'FY09-10'!$L$7:$L$18</c:f>
              <c:numCache>
                <c:ptCount val="12"/>
                <c:pt idx="0">
                  <c:v>190866.35</c:v>
                </c:pt>
                <c:pt idx="1">
                  <c:v>287557.37</c:v>
                </c:pt>
                <c:pt idx="2">
                  <c:v>193085.62</c:v>
                </c:pt>
                <c:pt idx="3">
                  <c:v>198193.4</c:v>
                </c:pt>
                <c:pt idx="4">
                  <c:v>329378.85</c:v>
                </c:pt>
                <c:pt idx="5">
                  <c:v>183859</c:v>
                </c:pt>
                <c:pt idx="6">
                  <c:v>186004.89</c:v>
                </c:pt>
                <c:pt idx="7">
                  <c:v>307208.4</c:v>
                </c:pt>
                <c:pt idx="8">
                  <c:v>227389.7</c:v>
                </c:pt>
                <c:pt idx="9">
                  <c:v>250891.42</c:v>
                </c:pt>
                <c:pt idx="10">
                  <c:v>322531.9</c:v>
                </c:pt>
                <c:pt idx="11">
                  <c:v>224067.95</c:v>
                </c:pt>
              </c:numCache>
            </c:numRef>
          </c:val>
        </c:ser>
        <c:ser>
          <c:idx val="2"/>
          <c:order val="2"/>
          <c:tx>
            <c:v>2010-11 Actual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'FY10-11'!$Z$7:$Z$18</c:f>
              <c:numCache>
                <c:ptCount val="12"/>
                <c:pt idx="0">
                  <c:v>216921.03</c:v>
                </c:pt>
                <c:pt idx="1">
                  <c:v>333589.97</c:v>
                </c:pt>
                <c:pt idx="2">
                  <c:v>216161.54</c:v>
                </c:pt>
                <c:pt idx="3">
                  <c:v>226155.33</c:v>
                </c:pt>
                <c:pt idx="4">
                  <c:v>377556.98</c:v>
                </c:pt>
                <c:pt idx="5">
                  <c:v>199596.54</c:v>
                </c:pt>
                <c:pt idx="6">
                  <c:v>179339.35</c:v>
                </c:pt>
                <c:pt idx="7">
                  <c:v>316730.28</c:v>
                </c:pt>
                <c:pt idx="8">
                  <c:v>257077.31</c:v>
                </c:pt>
                <c:pt idx="9">
                  <c:v>249527.87</c:v>
                </c:pt>
                <c:pt idx="10">
                  <c:v>380685.09</c:v>
                </c:pt>
                <c:pt idx="11">
                  <c:v>202591.79</c:v>
                </c:pt>
              </c:numCache>
            </c:numRef>
          </c:val>
        </c:ser>
        <c:ser>
          <c:idx val="3"/>
          <c:order val="3"/>
          <c:tx>
            <c:v>2011-12 Actual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'FY12-13'!$AE$7:$AE$18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2012-13 Actual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'FY12-13'!$AK$7:$AK$18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382779"/>
        <c:axId val="14791828"/>
      </c:bar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solidFill>
                      <a:srgbClr val="000000"/>
                    </a:solidFill>
                  </a:rPr>
                  <a:t>Monthly Collections 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55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55" b="1" i="0" u="none" baseline="0">
                <a:solidFill>
                  <a:srgbClr val="800080"/>
                </a:solidFill>
              </a:defRPr>
            </a:pPr>
          </a:p>
        </c:txPr>
      </c:legendEntry>
      <c:layout>
        <c:manualLayout>
          <c:xMode val="edge"/>
          <c:yMode val="edge"/>
          <c:x val="0.32075"/>
          <c:y val="0.88425"/>
          <c:w val="0.419"/>
          <c:h val="0.05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City Sales &amp; Use Tax Collection - Monthly Actual
FY's 2009-2012</a:t>
            </a:r>
          </a:p>
        </c:rich>
      </c:tx>
      <c:layout>
        <c:manualLayout>
          <c:xMode val="factor"/>
          <c:yMode val="factor"/>
          <c:x val="-0.003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4025"/>
          <c:w val="0.958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2008-09 Actual</c:v>
          </c:tx>
          <c:spPr>
            <a:solidFill>
              <a:srgbClr val="000080"/>
            </a:solidFill>
            <a:ln w="25400">
              <a:solidFill>
                <a:srgbClr val="00008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'FY09-10'!$X$7:$X$18</c:f>
              <c:numCache>
                <c:ptCount val="12"/>
                <c:pt idx="0">
                  <c:v>152824</c:v>
                </c:pt>
                <c:pt idx="1">
                  <c:v>293361.95</c:v>
                </c:pt>
                <c:pt idx="2">
                  <c:v>202719.67</c:v>
                </c:pt>
                <c:pt idx="3">
                  <c:v>163712.66</c:v>
                </c:pt>
                <c:pt idx="4">
                  <c:v>244360.95</c:v>
                </c:pt>
                <c:pt idx="5">
                  <c:v>194190.46</c:v>
                </c:pt>
                <c:pt idx="6">
                  <c:v>175688.51</c:v>
                </c:pt>
                <c:pt idx="7">
                  <c:v>291357.38</c:v>
                </c:pt>
                <c:pt idx="8">
                  <c:v>191340.72</c:v>
                </c:pt>
                <c:pt idx="9">
                  <c:v>189912.11</c:v>
                </c:pt>
                <c:pt idx="10">
                  <c:v>293590.93</c:v>
                </c:pt>
                <c:pt idx="11">
                  <c:v>238863</c:v>
                </c:pt>
              </c:numCache>
            </c:numRef>
          </c:val>
        </c:ser>
        <c:ser>
          <c:idx val="1"/>
          <c:order val="1"/>
          <c:tx>
            <c:v>2009-10 Actual</c:v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'FY09-10'!$L$7:$L$18</c:f>
              <c:numCache>
                <c:ptCount val="12"/>
                <c:pt idx="0">
                  <c:v>190866.35</c:v>
                </c:pt>
                <c:pt idx="1">
                  <c:v>287557.37</c:v>
                </c:pt>
                <c:pt idx="2">
                  <c:v>193085.62</c:v>
                </c:pt>
                <c:pt idx="3">
                  <c:v>198193.4</c:v>
                </c:pt>
                <c:pt idx="4">
                  <c:v>329378.85</c:v>
                </c:pt>
                <c:pt idx="5">
                  <c:v>183859</c:v>
                </c:pt>
                <c:pt idx="6">
                  <c:v>186004.89</c:v>
                </c:pt>
                <c:pt idx="7">
                  <c:v>307208.4</c:v>
                </c:pt>
                <c:pt idx="8">
                  <c:v>227389.7</c:v>
                </c:pt>
                <c:pt idx="9">
                  <c:v>250891.42</c:v>
                </c:pt>
                <c:pt idx="10">
                  <c:v>322531.9</c:v>
                </c:pt>
                <c:pt idx="11">
                  <c:v>224067.95</c:v>
                </c:pt>
              </c:numCache>
            </c:numRef>
          </c:val>
        </c:ser>
        <c:ser>
          <c:idx val="2"/>
          <c:order val="2"/>
          <c:tx>
            <c:v>2010-11 Actual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'FY10-11'!$Z$7:$Z$18</c:f>
              <c:numCache>
                <c:ptCount val="12"/>
                <c:pt idx="0">
                  <c:v>216921.03</c:v>
                </c:pt>
                <c:pt idx="1">
                  <c:v>333589.97</c:v>
                </c:pt>
                <c:pt idx="2">
                  <c:v>216161.54</c:v>
                </c:pt>
                <c:pt idx="3">
                  <c:v>226155.33</c:v>
                </c:pt>
                <c:pt idx="4">
                  <c:v>377556.98</c:v>
                </c:pt>
                <c:pt idx="5">
                  <c:v>199596.54</c:v>
                </c:pt>
                <c:pt idx="6">
                  <c:v>179339.35</c:v>
                </c:pt>
                <c:pt idx="7">
                  <c:v>316730.28</c:v>
                </c:pt>
                <c:pt idx="8">
                  <c:v>257077.31</c:v>
                </c:pt>
                <c:pt idx="9">
                  <c:v>249527.87</c:v>
                </c:pt>
                <c:pt idx="10">
                  <c:v>380685.09</c:v>
                </c:pt>
                <c:pt idx="11">
                  <c:v>202591.79</c:v>
                </c:pt>
              </c:numCache>
            </c:numRef>
          </c:val>
        </c:ser>
        <c:ser>
          <c:idx val="3"/>
          <c:order val="3"/>
          <c:tx>
            <c:v>2011-12 Actual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'FY11-12'!$AF$7:$AF$18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017589"/>
        <c:axId val="57287390"/>
      </c:bar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87390"/>
        <c:crosses val="autoZero"/>
        <c:auto val="1"/>
        <c:lblOffset val="100"/>
        <c:tickLblSkip val="1"/>
        <c:noMultiLvlLbl val="0"/>
      </c:catAx>
      <c:valAx>
        <c:axId val="5728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Monthly Collections 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7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55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55" b="1" i="0" u="none" baseline="0">
                <a:solidFill>
                  <a:srgbClr val="800080"/>
                </a:solidFill>
              </a:defRPr>
            </a:pPr>
          </a:p>
        </c:txPr>
      </c:legendEntry>
      <c:layout>
        <c:manualLayout>
          <c:xMode val="edge"/>
          <c:yMode val="edge"/>
          <c:x val="0.33325"/>
          <c:y val="0.877"/>
          <c:w val="0.379"/>
          <c:h val="0.050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City Sales &amp; Use Tax Collection - Monthly Actual
FY's 2009-12</a:t>
            </a:r>
          </a:p>
        </c:rich>
      </c:tx>
      <c:layout>
        <c:manualLayout>
          <c:xMode val="factor"/>
          <c:yMode val="factor"/>
          <c:x val="-0.00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05"/>
          <c:w val="0.952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2008-09 Actual</c:v>
          </c:tx>
          <c:spPr>
            <a:solidFill>
              <a:srgbClr val="000080"/>
            </a:solidFill>
            <a:ln w="25400">
              <a:solidFill>
                <a:srgbClr val="00008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'FY09-10'!$X$7:$X$18</c:f>
              <c:numCache>
                <c:ptCount val="12"/>
                <c:pt idx="0">
                  <c:v>152824</c:v>
                </c:pt>
                <c:pt idx="1">
                  <c:v>293361.95</c:v>
                </c:pt>
                <c:pt idx="2">
                  <c:v>202719.67</c:v>
                </c:pt>
                <c:pt idx="3">
                  <c:v>163712.66</c:v>
                </c:pt>
                <c:pt idx="4">
                  <c:v>244360.95</c:v>
                </c:pt>
                <c:pt idx="5">
                  <c:v>194190.46</c:v>
                </c:pt>
                <c:pt idx="6">
                  <c:v>175688.51</c:v>
                </c:pt>
                <c:pt idx="7">
                  <c:v>291357.38</c:v>
                </c:pt>
                <c:pt idx="8">
                  <c:v>191340.72</c:v>
                </c:pt>
                <c:pt idx="9">
                  <c:v>189912.11</c:v>
                </c:pt>
                <c:pt idx="10">
                  <c:v>293590.93</c:v>
                </c:pt>
                <c:pt idx="11">
                  <c:v>238863</c:v>
                </c:pt>
              </c:numCache>
            </c:numRef>
          </c:val>
        </c:ser>
        <c:ser>
          <c:idx val="1"/>
          <c:order val="1"/>
          <c:tx>
            <c:v>2009-10 Actual</c:v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'FY09-10'!$L$7:$L$18</c:f>
              <c:numCache>
                <c:ptCount val="12"/>
                <c:pt idx="0">
                  <c:v>190866.35</c:v>
                </c:pt>
                <c:pt idx="1">
                  <c:v>287557.37</c:v>
                </c:pt>
                <c:pt idx="2">
                  <c:v>193085.62</c:v>
                </c:pt>
                <c:pt idx="3">
                  <c:v>198193.4</c:v>
                </c:pt>
                <c:pt idx="4">
                  <c:v>329378.85</c:v>
                </c:pt>
                <c:pt idx="5">
                  <c:v>183859</c:v>
                </c:pt>
                <c:pt idx="6">
                  <c:v>186004.89</c:v>
                </c:pt>
                <c:pt idx="7">
                  <c:v>307208.4</c:v>
                </c:pt>
                <c:pt idx="8">
                  <c:v>227389.7</c:v>
                </c:pt>
                <c:pt idx="9">
                  <c:v>250891.42</c:v>
                </c:pt>
                <c:pt idx="10">
                  <c:v>322531.9</c:v>
                </c:pt>
                <c:pt idx="11">
                  <c:v>224067.95</c:v>
                </c:pt>
              </c:numCache>
            </c:numRef>
          </c:val>
        </c:ser>
        <c:ser>
          <c:idx val="2"/>
          <c:order val="2"/>
          <c:tx>
            <c:v>2010-11 Actual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'FY09-10'!$W$7:$W$18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'FY10-11'!$Z$7:$Z$18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2011-12 Actual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'FY10-11'!$AF$28:$AF$39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824463"/>
        <c:axId val="9766984"/>
      </c:bar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66984"/>
        <c:crosses val="autoZero"/>
        <c:auto val="1"/>
        <c:lblOffset val="100"/>
        <c:tickLblSkip val="1"/>
        <c:noMultiLvlLbl val="0"/>
      </c:catAx>
      <c:valAx>
        <c:axId val="9766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Monthly Collections 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24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55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55" b="0" i="0" u="none" baseline="0">
                <a:solidFill>
                  <a:srgbClr val="800080"/>
                </a:solidFill>
              </a:defRPr>
            </a:pPr>
          </a:p>
        </c:txPr>
      </c:legendEntry>
      <c:layout>
        <c:manualLayout>
          <c:xMode val="edge"/>
          <c:yMode val="edge"/>
          <c:x val="0.3075"/>
          <c:y val="0.877"/>
          <c:w val="0.42175"/>
          <c:h val="0.050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Sales Tax - Cumulative Totals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'FY09-10'!#REF!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'FY09-10'!#REF!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'FY09-10'!#REF!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793993"/>
        <c:axId val="52928210"/>
      </c:lineChart>
      <c:catAx>
        <c:axId val="2079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8210"/>
        <c:crosses val="autoZero"/>
        <c:auto val="1"/>
        <c:lblOffset val="100"/>
        <c:tickLblSkip val="1"/>
        <c:noMultiLvlLbl val="0"/>
      </c:catAx>
      <c:valAx>
        <c:axId val="52928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3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8000"/>
                </a:solidFill>
              </a:rPr>
              <a:t>Sales Tax Collection - Monthly Estimated vs Actual
2009-10</a:t>
            </a:r>
          </a:p>
        </c:rich>
      </c:tx>
      <c:layout>
        <c:manualLayout>
          <c:xMode val="factor"/>
          <c:yMode val="factor"/>
          <c:x val="-0.00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85"/>
          <c:w val="0.9335"/>
          <c:h val="0.705"/>
        </c:manualLayout>
      </c:layout>
      <c:lineChart>
        <c:grouping val="standard"/>
        <c:varyColors val="0"/>
        <c:ser>
          <c:idx val="0"/>
          <c:order val="0"/>
          <c:tx>
            <c:v>2008-09 Actual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'FY09-10'!$W$7:$W$18</c:f>
              <c:strCache/>
            </c:strRef>
          </c:cat>
          <c:val>
            <c:numRef>
              <c:f>'FY09-10'!$X$7:$X$18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2009-10 Estimate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'FY09-10'!$W$7:$W$18</c:f>
              <c:strCache/>
            </c:strRef>
          </c:cat>
          <c:val>
            <c:numRef>
              <c:f>'FY09-10'!$Y$7:$Y$18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'09-10actual to-date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34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94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306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'FY09-10'!$W$7:$W$18</c:f>
              <c:strCache/>
            </c:strRef>
          </c:cat>
          <c:val>
            <c:numRef>
              <c:f>'FY09-10'!$Z$7:$Z$18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91843"/>
        <c:axId val="59326588"/>
      </c:line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326588"/>
        <c:crosses val="autoZero"/>
        <c:auto val="1"/>
        <c:lblOffset val="100"/>
        <c:tickLblSkip val="1"/>
        <c:noMultiLvlLbl val="0"/>
      </c:catAx>
      <c:valAx>
        <c:axId val="5932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</a:rPr>
                  <a:t>Monthly Collections 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55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2125"/>
          <c:y val="0.84925"/>
          <c:w val="0.594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525"/>
          <c:w val="0.8295"/>
          <c:h val="0.94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'FY09-10'!$N$74:$N$85</c:f>
              <c:strCache/>
            </c:strRef>
          </c:cat>
          <c:val>
            <c:numRef>
              <c:f>'FY09-10'!$O$74:$O$85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177245"/>
        <c:axId val="40724294"/>
      </c:line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42"/>
          <c:w val="0.134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66675</xdr:rowOff>
    </xdr:from>
    <xdr:to>
      <xdr:col>33</xdr:col>
      <xdr:colOff>838200</xdr:colOff>
      <xdr:row>115</xdr:row>
      <xdr:rowOff>104775</xdr:rowOff>
    </xdr:to>
    <xdr:graphicFrame>
      <xdr:nvGraphicFramePr>
        <xdr:cNvPr id="1" name="Chart 1"/>
        <xdr:cNvGraphicFramePr/>
      </xdr:nvGraphicFramePr>
      <xdr:xfrm>
        <a:off x="0" y="9315450"/>
        <a:ext cx="103632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74</xdr:row>
      <xdr:rowOff>114300</xdr:rowOff>
    </xdr:from>
    <xdr:to>
      <xdr:col>17</xdr:col>
      <xdr:colOff>19050</xdr:colOff>
      <xdr:row>100</xdr:row>
      <xdr:rowOff>142875</xdr:rowOff>
    </xdr:to>
    <xdr:graphicFrame>
      <xdr:nvGraphicFramePr>
        <xdr:cNvPr id="1" name="Chart 1"/>
        <xdr:cNvGraphicFramePr/>
      </xdr:nvGraphicFramePr>
      <xdr:xfrm>
        <a:off x="257175" y="9201150"/>
        <a:ext cx="134302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74</xdr:row>
      <xdr:rowOff>114300</xdr:rowOff>
    </xdr:from>
    <xdr:to>
      <xdr:col>17</xdr:col>
      <xdr:colOff>19050</xdr:colOff>
      <xdr:row>100</xdr:row>
      <xdr:rowOff>142875</xdr:rowOff>
    </xdr:to>
    <xdr:graphicFrame>
      <xdr:nvGraphicFramePr>
        <xdr:cNvPr id="1" name="Chart 10"/>
        <xdr:cNvGraphicFramePr/>
      </xdr:nvGraphicFramePr>
      <xdr:xfrm>
        <a:off x="257175" y="9201150"/>
        <a:ext cx="120777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0" y="400050"/>
        <a:ext cx="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38</xdr:row>
      <xdr:rowOff>38100</xdr:rowOff>
    </xdr:from>
    <xdr:to>
      <xdr:col>13</xdr:col>
      <xdr:colOff>485775</xdr:colOff>
      <xdr:row>64</xdr:row>
      <xdr:rowOff>152400</xdr:rowOff>
    </xdr:to>
    <xdr:graphicFrame>
      <xdr:nvGraphicFramePr>
        <xdr:cNvPr id="2" name="Chart 11"/>
        <xdr:cNvGraphicFramePr/>
      </xdr:nvGraphicFramePr>
      <xdr:xfrm>
        <a:off x="133350" y="7743825"/>
        <a:ext cx="86010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72</xdr:row>
      <xdr:rowOff>76200</xdr:rowOff>
    </xdr:from>
    <xdr:to>
      <xdr:col>11</xdr:col>
      <xdr:colOff>638175</xdr:colOff>
      <xdr:row>92</xdr:row>
      <xdr:rowOff>123825</xdr:rowOff>
    </xdr:to>
    <xdr:graphicFrame>
      <xdr:nvGraphicFramePr>
        <xdr:cNvPr id="3" name="Chart 12"/>
        <xdr:cNvGraphicFramePr/>
      </xdr:nvGraphicFramePr>
      <xdr:xfrm>
        <a:off x="819150" y="13525500"/>
        <a:ext cx="65151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ino\Downloads\DDR%20DB%20-%20380%20Developer%20Agreement%202013\Tracking%20of%20Sales%20Tax%20Payers%20-%20DDR%20DB%20Kyle%20-%20FY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ino\Downloads\Nomoland%20-%20380%20Developer%20Agreement%202013\Tracking%20of%20Sales%20Tax%20Payers%20-%20Nomoland%20-%20FY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ino\Downloads\Seton%20-%20380%20Developer%20Agreement%202013\Tracking%20of%20Sales%20Tax%20Payers%20-%20Seton%20-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es in Development"/>
      <sheetName val="DDR DB Sales Tax Tracking"/>
      <sheetName val="Accrual-Pymt 3-13 to 2-14"/>
      <sheetName val="FY 12-13"/>
      <sheetName val="Accrual-Pymt 3-12 to 2-13"/>
      <sheetName val="FY 11-12"/>
    </sheetNames>
    <sheetDataSet>
      <sheetData sheetId="3">
        <row r="37">
          <cell r="P37">
            <v>215043.18975179992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inesses w-in the Development"/>
      <sheetName val="Sales Tax Tracking"/>
      <sheetName val="2012-13"/>
      <sheetName val="Sheet1"/>
    </sheetNames>
    <sheetDataSet>
      <sheetData sheetId="2">
        <row r="15">
          <cell r="P15">
            <v>23265.758039999997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sinesses w-in the Development"/>
      <sheetName val="Sales Tax Tracking"/>
      <sheetName val="2012-13"/>
      <sheetName val="Sheet1"/>
    </sheetNames>
    <sheetDataSet>
      <sheetData sheetId="2">
        <row r="27">
          <cell r="P27">
            <v>150432.58500000002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89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AN3" sqref="AN2:AN3"/>
    </sheetView>
  </sheetViews>
  <sheetFormatPr defaultColWidth="9.140625" defaultRowHeight="12.75"/>
  <cols>
    <col min="1" max="1" width="14.00390625" style="234" customWidth="1"/>
    <col min="2" max="2" width="11.7109375" style="0" customWidth="1"/>
    <col min="3" max="3" width="12.421875" style="0" customWidth="1"/>
    <col min="4" max="4" width="13.140625" style="0" customWidth="1"/>
    <col min="5" max="5" width="13.00390625" style="0" bestFit="1" customWidth="1"/>
    <col min="6" max="6" width="12.7109375" style="0" hidden="1" customWidth="1"/>
    <col min="7" max="7" width="13.7109375" style="0" hidden="1" customWidth="1"/>
    <col min="8" max="8" width="12.57421875" style="0" customWidth="1"/>
    <col min="9" max="9" width="12.57421875" style="0" hidden="1" customWidth="1"/>
    <col min="10" max="10" width="11.28125" style="0" hidden="1" customWidth="1"/>
    <col min="11" max="11" width="12.57421875" style="0" customWidth="1"/>
    <col min="12" max="12" width="12.57421875" style="0" hidden="1" customWidth="1"/>
    <col min="13" max="13" width="11.57421875" style="0" hidden="1" customWidth="1"/>
    <col min="14" max="14" width="13.8515625" style="0" bestFit="1" customWidth="1"/>
    <col min="15" max="16" width="11.7109375" style="0" hidden="1" customWidth="1"/>
    <col min="17" max="17" width="13.7109375" style="0" customWidth="1"/>
    <col min="18" max="18" width="12.140625" style="0" hidden="1" customWidth="1"/>
    <col min="19" max="19" width="12.8515625" style="0" hidden="1" customWidth="1"/>
    <col min="20" max="20" width="13.7109375" style="0" hidden="1" customWidth="1"/>
    <col min="21" max="21" width="13.28125" style="0" bestFit="1" customWidth="1"/>
    <col min="22" max="22" width="11.7109375" style="0" hidden="1" customWidth="1"/>
    <col min="23" max="23" width="12.7109375" style="0" hidden="1" customWidth="1"/>
    <col min="24" max="24" width="15.140625" style="0" hidden="1" customWidth="1"/>
    <col min="25" max="25" width="12.7109375" style="0" customWidth="1"/>
    <col min="26" max="26" width="15.00390625" style="0" hidden="1" customWidth="1"/>
    <col min="27" max="27" width="11.7109375" style="0" hidden="1" customWidth="1"/>
    <col min="28" max="28" width="13.140625" style="0" hidden="1" customWidth="1"/>
    <col min="29" max="30" width="12.7109375" style="0" hidden="1" customWidth="1"/>
    <col min="31" max="31" width="12.421875" style="0" customWidth="1"/>
    <col min="32" max="32" width="13.57421875" style="0" hidden="1" customWidth="1"/>
    <col min="33" max="33" width="16.28125" style="0" hidden="1" customWidth="1"/>
    <col min="34" max="34" width="12.7109375" style="0" hidden="1" customWidth="1"/>
    <col min="35" max="35" width="13.28125" style="0" hidden="1" customWidth="1"/>
    <col min="36" max="41" width="16.8515625" style="0" customWidth="1"/>
    <col min="42" max="42" width="7.140625" style="0" bestFit="1" customWidth="1"/>
    <col min="43" max="43" width="15.140625" style="0" hidden="1" customWidth="1"/>
    <col min="44" max="44" width="12.57421875" style="0" hidden="1" customWidth="1"/>
    <col min="45" max="45" width="11.28125" style="0" hidden="1" customWidth="1"/>
    <col min="46" max="46" width="0" style="0" hidden="1" customWidth="1"/>
    <col min="47" max="47" width="12.57421875" style="0" hidden="1" customWidth="1"/>
    <col min="48" max="48" width="12.421875" style="0" hidden="1" customWidth="1"/>
    <col min="49" max="49" width="0" style="0" hidden="1" customWidth="1"/>
    <col min="50" max="50" width="14.8515625" style="0" hidden="1" customWidth="1"/>
    <col min="51" max="51" width="13.57421875" style="0" hidden="1" customWidth="1"/>
    <col min="52" max="53" width="12.28125" style="0" hidden="1" customWidth="1"/>
  </cols>
  <sheetData>
    <row r="1" ht="6" customHeight="1">
      <c r="B1" s="4"/>
    </row>
    <row r="2" spans="2:49" ht="23.25">
      <c r="B2" s="380" t="s">
        <v>86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57"/>
      <c r="AU2" s="82"/>
      <c r="AV2" s="82"/>
      <c r="AW2" s="82"/>
    </row>
    <row r="3" spans="1:42" ht="3" customHeight="1">
      <c r="A3" s="353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ht="6.75" customHeight="1" thickBot="1"/>
    <row r="5" spans="1:47" ht="19.5" customHeight="1" thickBot="1">
      <c r="A5" s="354"/>
      <c r="B5" s="321" t="s">
        <v>19</v>
      </c>
      <c r="C5" s="200" t="s">
        <v>18</v>
      </c>
      <c r="D5" s="200" t="s">
        <v>17</v>
      </c>
      <c r="E5" s="374" t="s">
        <v>16</v>
      </c>
      <c r="F5" s="375"/>
      <c r="G5" s="381"/>
      <c r="H5" s="374" t="s">
        <v>34</v>
      </c>
      <c r="I5" s="375"/>
      <c r="J5" s="381"/>
      <c r="K5" s="374" t="s">
        <v>38</v>
      </c>
      <c r="L5" s="375"/>
      <c r="M5" s="381"/>
      <c r="N5" s="374" t="s">
        <v>41</v>
      </c>
      <c r="O5" s="375"/>
      <c r="P5" s="375"/>
      <c r="Q5" s="200" t="s">
        <v>42</v>
      </c>
      <c r="R5" s="324"/>
      <c r="S5" s="324"/>
      <c r="T5" s="319" t="s">
        <v>43</v>
      </c>
      <c r="U5" s="200" t="s">
        <v>43</v>
      </c>
      <c r="V5" s="320"/>
      <c r="W5" s="321"/>
      <c r="X5" s="319" t="s">
        <v>47</v>
      </c>
      <c r="Y5" s="200" t="s">
        <v>47</v>
      </c>
      <c r="Z5" s="322"/>
      <c r="AA5" s="322"/>
      <c r="AB5" s="322"/>
      <c r="AC5" s="323"/>
      <c r="AD5" s="374" t="s">
        <v>58</v>
      </c>
      <c r="AE5" s="375"/>
      <c r="AF5" s="376"/>
      <c r="AG5" s="376"/>
      <c r="AH5" s="376"/>
      <c r="AI5" s="377"/>
      <c r="AJ5" s="382" t="s">
        <v>71</v>
      </c>
      <c r="AK5" s="383"/>
      <c r="AL5" s="360" t="s">
        <v>52</v>
      </c>
      <c r="AM5" s="361"/>
      <c r="AN5" s="362" t="s">
        <v>71</v>
      </c>
      <c r="AO5" s="383"/>
      <c r="AU5" s="4"/>
    </row>
    <row r="6" spans="1:47" ht="30" customHeight="1" thickBot="1">
      <c r="A6" s="355"/>
      <c r="B6" s="338" t="s">
        <v>11</v>
      </c>
      <c r="C6" s="216" t="s">
        <v>11</v>
      </c>
      <c r="D6" s="216" t="s">
        <v>11</v>
      </c>
      <c r="E6" s="216" t="s">
        <v>11</v>
      </c>
      <c r="F6" s="216" t="s">
        <v>50</v>
      </c>
      <c r="G6" s="216" t="s">
        <v>51</v>
      </c>
      <c r="H6" s="216" t="s">
        <v>11</v>
      </c>
      <c r="I6" s="216" t="s">
        <v>50</v>
      </c>
      <c r="J6" s="216" t="s">
        <v>51</v>
      </c>
      <c r="K6" s="216" t="s">
        <v>11</v>
      </c>
      <c r="L6" s="216" t="s">
        <v>50</v>
      </c>
      <c r="M6" s="216" t="s">
        <v>51</v>
      </c>
      <c r="N6" s="216" t="s">
        <v>11</v>
      </c>
      <c r="O6" s="216" t="s">
        <v>50</v>
      </c>
      <c r="P6" s="216" t="s">
        <v>51</v>
      </c>
      <c r="Q6" s="217" t="s">
        <v>11</v>
      </c>
      <c r="R6" s="216" t="s">
        <v>50</v>
      </c>
      <c r="S6" s="216" t="s">
        <v>51</v>
      </c>
      <c r="T6" s="218" t="s">
        <v>13</v>
      </c>
      <c r="U6" s="219" t="s">
        <v>11</v>
      </c>
      <c r="V6" s="216" t="s">
        <v>50</v>
      </c>
      <c r="W6" s="216" t="s">
        <v>51</v>
      </c>
      <c r="X6" s="220" t="s">
        <v>13</v>
      </c>
      <c r="Y6" s="221" t="s">
        <v>11</v>
      </c>
      <c r="Z6" s="215" t="s">
        <v>53</v>
      </c>
      <c r="AA6" s="222" t="s">
        <v>54</v>
      </c>
      <c r="AB6" s="223" t="s">
        <v>50</v>
      </c>
      <c r="AC6" s="223" t="s">
        <v>51</v>
      </c>
      <c r="AD6" s="293" t="s">
        <v>72</v>
      </c>
      <c r="AE6" s="216" t="s">
        <v>11</v>
      </c>
      <c r="AF6" s="294" t="s">
        <v>53</v>
      </c>
      <c r="AG6" s="295" t="s">
        <v>54</v>
      </c>
      <c r="AH6" s="216" t="s">
        <v>50</v>
      </c>
      <c r="AI6" s="216" t="s">
        <v>51</v>
      </c>
      <c r="AJ6" s="287" t="s">
        <v>72</v>
      </c>
      <c r="AK6" s="265" t="s">
        <v>11</v>
      </c>
      <c r="AL6" s="268" t="s">
        <v>53</v>
      </c>
      <c r="AM6" s="269" t="s">
        <v>54</v>
      </c>
      <c r="AN6" s="270" t="s">
        <v>50</v>
      </c>
      <c r="AO6" s="270" t="s">
        <v>51</v>
      </c>
      <c r="AS6">
        <v>1061798</v>
      </c>
      <c r="AU6" s="4">
        <f>+N18</f>
        <v>180535.71</v>
      </c>
    </row>
    <row r="7" spans="1:53" ht="15.75" customHeight="1" thickBot="1">
      <c r="A7" s="356" t="s">
        <v>0</v>
      </c>
      <c r="B7" s="339">
        <f aca="true" t="shared" si="0" ref="B7:E18">+B48</f>
        <v>43788.94</v>
      </c>
      <c r="C7" s="86">
        <f t="shared" si="0"/>
        <v>49761.12</v>
      </c>
      <c r="D7" s="86">
        <f t="shared" si="0"/>
        <v>50109.56</v>
      </c>
      <c r="E7" s="180">
        <f t="shared" si="0"/>
        <v>74335.89</v>
      </c>
      <c r="F7" s="185">
        <f aca="true" t="shared" si="1" ref="F7:F19">(E7-D7)</f>
        <v>24226.33</v>
      </c>
      <c r="G7" s="182">
        <f aca="true" t="shared" si="2" ref="G7:G19">(F7/D7)</f>
        <v>0.48346722661304553</v>
      </c>
      <c r="H7" s="180">
        <v>98839.5</v>
      </c>
      <c r="I7" s="185">
        <f aca="true" t="shared" si="3" ref="I7:I19">(H7-E7)</f>
        <v>24503.61</v>
      </c>
      <c r="J7" s="182">
        <f aca="true" t="shared" si="4" ref="J7:J19">(I7/E7)</f>
        <v>0.3296336399550742</v>
      </c>
      <c r="K7" s="190">
        <v>123391.27</v>
      </c>
      <c r="L7" s="185">
        <f aca="true" t="shared" si="5" ref="L7:L19">(K7-H7)</f>
        <v>24551.770000000004</v>
      </c>
      <c r="M7" s="182">
        <f aca="true" t="shared" si="6" ref="M7:M19">(L7/H7)</f>
        <v>0.24840038648516033</v>
      </c>
      <c r="N7" s="180">
        <v>175096.68</v>
      </c>
      <c r="O7" s="185">
        <f aca="true" t="shared" si="7" ref="O7:O19">(N7-K7)</f>
        <v>51705.40999999999</v>
      </c>
      <c r="P7" s="182">
        <f aca="true" t="shared" si="8" ref="P7:P19">(O7/K7)</f>
        <v>0.4190362089635676</v>
      </c>
      <c r="Q7" s="194">
        <v>152823.75</v>
      </c>
      <c r="R7" s="185">
        <f aca="true" t="shared" si="9" ref="R7:R19">(Q7-N7)</f>
        <v>-22272.929999999993</v>
      </c>
      <c r="S7" s="182">
        <f aca="true" t="shared" si="10" ref="S7:S19">(R7/N7)</f>
        <v>-0.1272036111706972</v>
      </c>
      <c r="T7" s="87">
        <v>202178.58432976695</v>
      </c>
      <c r="U7" s="180">
        <v>190866.35</v>
      </c>
      <c r="V7" s="185">
        <f aca="true" t="shared" si="11" ref="V7:V19">(U7-Q7)</f>
        <v>38042.600000000006</v>
      </c>
      <c r="W7" s="182">
        <f aca="true" t="shared" si="12" ref="W7:W19">(V7/Q7)</f>
        <v>0.24893120342878647</v>
      </c>
      <c r="X7" s="87">
        <f aca="true" t="shared" si="13" ref="X7:X18">U7*5%+U7</f>
        <v>200409.6675</v>
      </c>
      <c r="Y7" s="180">
        <v>216921.03</v>
      </c>
      <c r="Z7" s="201">
        <f aca="true" t="shared" si="14" ref="Z7:Z18">+Y7-X7</f>
        <v>16511.36249999999</v>
      </c>
      <c r="AA7" s="155">
        <f aca="true" t="shared" si="15" ref="AA7:AA19">+Z7/X7</f>
        <v>0.08238805395952262</v>
      </c>
      <c r="AB7" s="199">
        <f aca="true" t="shared" si="16" ref="AB7:AB18">(Y7-U7)</f>
        <v>26054.679999999993</v>
      </c>
      <c r="AC7" s="90">
        <f aca="true" t="shared" si="17" ref="AC7:AC19">(AB7/U7)</f>
        <v>0.13650745665749878</v>
      </c>
      <c r="AD7" s="301">
        <f aca="true" t="shared" si="18" ref="AD7:AD18">Y7*4.7678%+Y7</f>
        <v>227263.39086834</v>
      </c>
      <c r="AE7" s="180">
        <v>269860.51</v>
      </c>
      <c r="AF7" s="271">
        <f aca="true" t="shared" si="19" ref="AF7:AF18">+AE7-AD7</f>
        <v>42597.11913166</v>
      </c>
      <c r="AG7" s="155">
        <f aca="true" t="shared" si="20" ref="AG7:AG19">+AF7/AD7</f>
        <v>0.18743502404369958</v>
      </c>
      <c r="AH7" s="199">
        <f aca="true" t="shared" si="21" ref="AH7:AH18">(AE7-Y7)</f>
        <v>52939.48000000001</v>
      </c>
      <c r="AI7" s="90">
        <f aca="true" t="shared" si="22" ref="AI7:AI19">(AH7/Y7)</f>
        <v>0.24404955112005514</v>
      </c>
      <c r="AJ7" s="197">
        <f aca="true" t="shared" si="23" ref="AJ7:AJ17">AD7*11.265%+AD7</f>
        <v>252864.6118496585</v>
      </c>
      <c r="AK7" s="185">
        <v>304269.12</v>
      </c>
      <c r="AL7" s="271">
        <f aca="true" t="shared" si="24" ref="AL7:AL18">+AK7-AJ7</f>
        <v>51404.508150341484</v>
      </c>
      <c r="AM7" s="155">
        <f aca="true" t="shared" si="25" ref="AM7:AM19">+AL7/AJ7</f>
        <v>0.20328866018193248</v>
      </c>
      <c r="AN7" s="199">
        <f aca="true" t="shared" si="26" ref="AN7:AN18">(AK7-AE7)</f>
        <v>34408.609999999986</v>
      </c>
      <c r="AO7" s="155">
        <f aca="true" t="shared" si="27" ref="AO7:AO19">(AN7/AE7)</f>
        <v>0.12750516924465896</v>
      </c>
      <c r="AP7" s="283"/>
      <c r="AQ7" s="4">
        <f aca="true" t="shared" si="28" ref="AQ7:AQ19">AVERAGE(B7:E7)</f>
        <v>54498.8775</v>
      </c>
      <c r="AR7" s="44">
        <f aca="true" t="shared" si="29" ref="AR7:AR19">+AQ7/$AQ$20</f>
        <v>0.036248345416014814</v>
      </c>
      <c r="AS7" s="3">
        <f aca="true" t="shared" si="30" ref="AS7:AS19">+AR7*$AS$6</f>
        <v>38488.4206660337</v>
      </c>
      <c r="AU7" s="4">
        <f aca="true" t="shared" si="31" ref="AU7:AU18">+U7</f>
        <v>190866.35</v>
      </c>
      <c r="AX7" s="40" t="s">
        <v>0</v>
      </c>
      <c r="AY7" s="29">
        <v>152824</v>
      </c>
      <c r="AZ7" s="3">
        <f aca="true" t="shared" si="32" ref="AZ7:AZ17">+T7</f>
        <v>202178.58432976695</v>
      </c>
      <c r="BA7" s="3">
        <f aca="true" t="shared" si="33" ref="BA7:BA17">+U7</f>
        <v>190866.35</v>
      </c>
    </row>
    <row r="8" spans="1:53" ht="15.75" customHeight="1" thickBot="1">
      <c r="A8" s="356" t="s">
        <v>1</v>
      </c>
      <c r="B8" s="340">
        <f t="shared" si="0"/>
        <v>52780.66</v>
      </c>
      <c r="C8" s="113">
        <f t="shared" si="0"/>
        <v>63818.63</v>
      </c>
      <c r="D8" s="63">
        <f t="shared" si="0"/>
        <v>75135.86</v>
      </c>
      <c r="E8" s="70">
        <f t="shared" si="0"/>
        <v>102324.63</v>
      </c>
      <c r="F8" s="186">
        <f t="shared" si="1"/>
        <v>27188.770000000004</v>
      </c>
      <c r="G8" s="183">
        <f t="shared" si="2"/>
        <v>0.3618614334087612</v>
      </c>
      <c r="H8" s="70">
        <v>153856.14</v>
      </c>
      <c r="I8" s="189">
        <f t="shared" si="3"/>
        <v>51531.51000000001</v>
      </c>
      <c r="J8" s="188">
        <f t="shared" si="4"/>
        <v>0.5036080755923574</v>
      </c>
      <c r="K8" s="191">
        <v>149643.23</v>
      </c>
      <c r="L8" s="186">
        <f t="shared" si="5"/>
        <v>-4212.9100000000035</v>
      </c>
      <c r="M8" s="183">
        <f t="shared" si="6"/>
        <v>-0.02738213762544675</v>
      </c>
      <c r="N8" s="70">
        <v>220840.93</v>
      </c>
      <c r="O8" s="189">
        <f t="shared" si="7"/>
        <v>71197.69999999998</v>
      </c>
      <c r="P8" s="188">
        <f t="shared" si="8"/>
        <v>0.4757829672615325</v>
      </c>
      <c r="Q8" s="70">
        <v>293361.95</v>
      </c>
      <c r="R8" s="186">
        <f t="shared" si="9"/>
        <v>72521.02000000002</v>
      </c>
      <c r="S8" s="183">
        <f t="shared" si="10"/>
        <v>0.3283857752274455</v>
      </c>
      <c r="T8" s="64">
        <v>292619.1968419521</v>
      </c>
      <c r="U8" s="191">
        <v>287557.37</v>
      </c>
      <c r="V8" s="186">
        <f t="shared" si="11"/>
        <v>-5804.580000000016</v>
      </c>
      <c r="W8" s="188">
        <f t="shared" si="12"/>
        <v>-0.01978641060982863</v>
      </c>
      <c r="X8" s="297">
        <f t="shared" si="13"/>
        <v>301935.2385</v>
      </c>
      <c r="Y8" s="70">
        <v>333589.97</v>
      </c>
      <c r="Z8" s="196">
        <f t="shared" si="14"/>
        <v>31654.731499999994</v>
      </c>
      <c r="AA8" s="156">
        <f t="shared" si="15"/>
        <v>0.10483947371383084</v>
      </c>
      <c r="AB8" s="177">
        <f t="shared" si="16"/>
        <v>46032.59999999998</v>
      </c>
      <c r="AC8" s="67">
        <f t="shared" si="17"/>
        <v>0.16008144739952232</v>
      </c>
      <c r="AD8" s="302">
        <f t="shared" si="18"/>
        <v>349494.87258966</v>
      </c>
      <c r="AE8" s="70">
        <v>334179.16</v>
      </c>
      <c r="AF8" s="272">
        <f t="shared" si="19"/>
        <v>-15315.71258966002</v>
      </c>
      <c r="AG8" s="156">
        <f t="shared" si="20"/>
        <v>-0.043822424278144166</v>
      </c>
      <c r="AH8" s="177">
        <f t="shared" si="21"/>
        <v>589.1900000000023</v>
      </c>
      <c r="AI8" s="67">
        <f t="shared" si="22"/>
        <v>0.0017662101771225387</v>
      </c>
      <c r="AJ8" s="198">
        <f t="shared" si="23"/>
        <v>388865.4699868852</v>
      </c>
      <c r="AK8" s="186">
        <v>366291.19</v>
      </c>
      <c r="AL8" s="272">
        <f t="shared" si="24"/>
        <v>-22574.2799868852</v>
      </c>
      <c r="AM8" s="156">
        <f t="shared" si="25"/>
        <v>-0.05805164440968887</v>
      </c>
      <c r="AN8" s="177">
        <f t="shared" si="26"/>
        <v>32112.030000000028</v>
      </c>
      <c r="AO8" s="156">
        <f t="shared" si="27"/>
        <v>0.096092257817633</v>
      </c>
      <c r="AP8" s="44"/>
      <c r="AQ8" s="4">
        <f t="shared" si="28"/>
        <v>73514.945</v>
      </c>
      <c r="AR8" s="44">
        <f t="shared" si="29"/>
        <v>0.04889633038037034</v>
      </c>
      <c r="AS8" s="3">
        <f t="shared" si="30"/>
        <v>51918.025805216465</v>
      </c>
      <c r="AU8" s="4">
        <f t="shared" si="31"/>
        <v>287557.37</v>
      </c>
      <c r="AX8" s="40" t="s">
        <v>1</v>
      </c>
      <c r="AY8" s="29">
        <f aca="true" t="shared" si="34" ref="AY8:AY18">+Q8</f>
        <v>293361.95</v>
      </c>
      <c r="AZ8" s="3">
        <f t="shared" si="32"/>
        <v>292619.1968419521</v>
      </c>
      <c r="BA8" s="3">
        <f t="shared" si="33"/>
        <v>287557.37</v>
      </c>
    </row>
    <row r="9" spans="1:53" ht="15.75" customHeight="1" thickBot="1">
      <c r="A9" s="356" t="s">
        <v>2</v>
      </c>
      <c r="B9" s="341">
        <f t="shared" si="0"/>
        <v>47077.71</v>
      </c>
      <c r="C9" s="63">
        <f t="shared" si="0"/>
        <v>37079.12</v>
      </c>
      <c r="D9" s="63">
        <f t="shared" si="0"/>
        <v>50619.32</v>
      </c>
      <c r="E9" s="70">
        <f t="shared" si="0"/>
        <v>60264.21</v>
      </c>
      <c r="F9" s="186">
        <f t="shared" si="1"/>
        <v>9644.89</v>
      </c>
      <c r="G9" s="183">
        <f t="shared" si="2"/>
        <v>0.19053772354113013</v>
      </c>
      <c r="H9" s="70">
        <v>105581.9</v>
      </c>
      <c r="I9" s="186">
        <f t="shared" si="3"/>
        <v>45317.689999999995</v>
      </c>
      <c r="J9" s="183">
        <f t="shared" si="4"/>
        <v>0.7519834741051113</v>
      </c>
      <c r="K9" s="70">
        <v>131032</v>
      </c>
      <c r="L9" s="186">
        <f t="shared" si="5"/>
        <v>25450.100000000006</v>
      </c>
      <c r="M9" s="183">
        <f t="shared" si="6"/>
        <v>0.24104605050676306</v>
      </c>
      <c r="N9" s="70">
        <v>178492.41</v>
      </c>
      <c r="O9" s="186">
        <f t="shared" si="7"/>
        <v>47460.41</v>
      </c>
      <c r="P9" s="183">
        <f t="shared" si="8"/>
        <v>0.36220472861591063</v>
      </c>
      <c r="Q9" s="70">
        <v>202719.67</v>
      </c>
      <c r="R9" s="186">
        <f t="shared" si="9"/>
        <v>24227.26000000001</v>
      </c>
      <c r="S9" s="183">
        <f t="shared" si="10"/>
        <v>0.13573271827076575</v>
      </c>
      <c r="T9" s="64">
        <v>213948.92893639943</v>
      </c>
      <c r="U9" s="191">
        <v>193085.62</v>
      </c>
      <c r="V9" s="186">
        <f t="shared" si="11"/>
        <v>-9634.050000000017</v>
      </c>
      <c r="W9" s="188">
        <f t="shared" si="12"/>
        <v>-0.04752400198757238</v>
      </c>
      <c r="X9" s="297">
        <f t="shared" si="13"/>
        <v>202739.90099999998</v>
      </c>
      <c r="Y9" s="70">
        <v>216161.54</v>
      </c>
      <c r="Z9" s="196">
        <f t="shared" si="14"/>
        <v>13421.639000000025</v>
      </c>
      <c r="AA9" s="156">
        <f t="shared" si="15"/>
        <v>0.06620127036561997</v>
      </c>
      <c r="AB9" s="154">
        <f t="shared" si="16"/>
        <v>23075.920000000013</v>
      </c>
      <c r="AC9" s="67">
        <f t="shared" si="17"/>
        <v>0.1195113338839009</v>
      </c>
      <c r="AD9" s="302">
        <f t="shared" si="18"/>
        <v>226467.68990412002</v>
      </c>
      <c r="AE9" s="70">
        <v>237531.54</v>
      </c>
      <c r="AF9" s="272">
        <f t="shared" si="19"/>
        <v>11063.850095879985</v>
      </c>
      <c r="AG9" s="156">
        <f t="shared" si="20"/>
        <v>0.048853989284582296</v>
      </c>
      <c r="AH9" s="177">
        <f t="shared" si="21"/>
        <v>21370</v>
      </c>
      <c r="AI9" s="67">
        <f t="shared" si="22"/>
        <v>0.09886124978569268</v>
      </c>
      <c r="AJ9" s="198">
        <f t="shared" si="23"/>
        <v>251979.27517181914</v>
      </c>
      <c r="AK9" s="186">
        <v>299073.33</v>
      </c>
      <c r="AL9" s="272">
        <f t="shared" si="24"/>
        <v>47094.05482818087</v>
      </c>
      <c r="AM9" s="156">
        <f t="shared" si="25"/>
        <v>0.1868965405828256</v>
      </c>
      <c r="AN9" s="177">
        <f t="shared" si="26"/>
        <v>61541.79000000001</v>
      </c>
      <c r="AO9" s="156">
        <f t="shared" si="27"/>
        <v>0.2590889193073055</v>
      </c>
      <c r="AP9" s="44"/>
      <c r="AQ9" s="4">
        <f t="shared" si="28"/>
        <v>48760.09</v>
      </c>
      <c r="AR9" s="44">
        <f t="shared" si="29"/>
        <v>0.032431357596970134</v>
      </c>
      <c r="AS9" s="3">
        <f t="shared" si="30"/>
        <v>34435.55063374769</v>
      </c>
      <c r="AU9" s="4">
        <f t="shared" si="31"/>
        <v>193085.62</v>
      </c>
      <c r="AX9" s="40" t="s">
        <v>2</v>
      </c>
      <c r="AY9" s="29">
        <f t="shared" si="34"/>
        <v>202719.67</v>
      </c>
      <c r="AZ9" s="3">
        <f t="shared" si="32"/>
        <v>213948.92893639943</v>
      </c>
      <c r="BA9" s="3">
        <f t="shared" si="33"/>
        <v>193085.62</v>
      </c>
    </row>
    <row r="10" spans="1:53" ht="15.75" customHeight="1" thickBot="1">
      <c r="A10" s="356" t="s">
        <v>3</v>
      </c>
      <c r="B10" s="341">
        <f t="shared" si="0"/>
        <v>33563.92</v>
      </c>
      <c r="C10" s="63">
        <f t="shared" si="0"/>
        <v>45606.19</v>
      </c>
      <c r="D10" s="63">
        <f t="shared" si="0"/>
        <v>55771.71</v>
      </c>
      <c r="E10" s="70">
        <f t="shared" si="0"/>
        <v>59615.54</v>
      </c>
      <c r="F10" s="186">
        <f t="shared" si="1"/>
        <v>3843.8300000000017</v>
      </c>
      <c r="G10" s="183">
        <f t="shared" si="2"/>
        <v>0.06892078439050912</v>
      </c>
      <c r="H10" s="70">
        <v>101570.06</v>
      </c>
      <c r="I10" s="186">
        <f t="shared" si="3"/>
        <v>41954.52</v>
      </c>
      <c r="J10" s="183">
        <f t="shared" si="4"/>
        <v>0.7037514044156943</v>
      </c>
      <c r="K10" s="70">
        <v>117783.1</v>
      </c>
      <c r="L10" s="186">
        <f t="shared" si="5"/>
        <v>16213.040000000008</v>
      </c>
      <c r="M10" s="183">
        <f t="shared" si="6"/>
        <v>0.15962420421923557</v>
      </c>
      <c r="N10" s="70">
        <v>158377.47</v>
      </c>
      <c r="O10" s="186">
        <f t="shared" si="7"/>
        <v>40594.369999999995</v>
      </c>
      <c r="P10" s="183">
        <f t="shared" si="8"/>
        <v>0.34465360480408475</v>
      </c>
      <c r="Q10" s="70">
        <v>163712.66</v>
      </c>
      <c r="R10" s="186">
        <f t="shared" si="9"/>
        <v>5335.190000000002</v>
      </c>
      <c r="S10" s="183">
        <f t="shared" si="10"/>
        <v>0.03368654645133555</v>
      </c>
      <c r="T10" s="64">
        <v>193717.64214519423</v>
      </c>
      <c r="U10" s="70">
        <v>198193.4</v>
      </c>
      <c r="V10" s="186">
        <f t="shared" si="11"/>
        <v>34480.73999999999</v>
      </c>
      <c r="W10" s="188">
        <f t="shared" si="12"/>
        <v>0.21061743178566636</v>
      </c>
      <c r="X10" s="297">
        <f t="shared" si="13"/>
        <v>208103.07</v>
      </c>
      <c r="Y10" s="70">
        <v>226155.33</v>
      </c>
      <c r="Z10" s="196">
        <f t="shared" si="14"/>
        <v>18052.25999999998</v>
      </c>
      <c r="AA10" s="156">
        <f t="shared" si="15"/>
        <v>0.08674672603340249</v>
      </c>
      <c r="AB10" s="177">
        <f t="shared" si="16"/>
        <v>27961.929999999993</v>
      </c>
      <c r="AC10" s="67">
        <f t="shared" si="17"/>
        <v>0.14108406233507267</v>
      </c>
      <c r="AD10" s="302">
        <f t="shared" si="18"/>
        <v>236937.96382374</v>
      </c>
      <c r="AE10" s="70">
        <v>245372.25</v>
      </c>
      <c r="AF10" s="272">
        <f t="shared" si="19"/>
        <v>8434.286176260008</v>
      </c>
      <c r="AG10" s="156">
        <f t="shared" si="20"/>
        <v>0.035597023120086994</v>
      </c>
      <c r="AH10" s="177">
        <f t="shared" si="21"/>
        <v>19216.920000000013</v>
      </c>
      <c r="AI10" s="67">
        <f t="shared" si="22"/>
        <v>0.08497221798840653</v>
      </c>
      <c r="AJ10" s="198">
        <f t="shared" si="23"/>
        <v>263629.0254484843</v>
      </c>
      <c r="AK10" s="186">
        <v>286436.24</v>
      </c>
      <c r="AL10" s="272">
        <f t="shared" si="24"/>
        <v>22807.214551515703</v>
      </c>
      <c r="AM10" s="156">
        <f t="shared" si="25"/>
        <v>0.08651253219449638</v>
      </c>
      <c r="AN10" s="177">
        <f t="shared" si="26"/>
        <v>41063.98999999999</v>
      </c>
      <c r="AO10" s="156">
        <f t="shared" si="27"/>
        <v>0.16735384706298284</v>
      </c>
      <c r="AP10" s="44"/>
      <c r="AQ10" s="4">
        <f t="shared" si="28"/>
        <v>48639.340000000004</v>
      </c>
      <c r="AR10" s="44">
        <f t="shared" si="29"/>
        <v>0.032351044241727474</v>
      </c>
      <c r="AS10" s="3">
        <f t="shared" si="30"/>
        <v>34350.27407377775</v>
      </c>
      <c r="AU10" s="4">
        <f t="shared" si="31"/>
        <v>198193.4</v>
      </c>
      <c r="AX10" s="40" t="s">
        <v>3</v>
      </c>
      <c r="AY10" s="29">
        <f t="shared" si="34"/>
        <v>163712.66</v>
      </c>
      <c r="AZ10" s="3">
        <f t="shared" si="32"/>
        <v>193717.64214519423</v>
      </c>
      <c r="BA10" s="3">
        <f t="shared" si="33"/>
        <v>198193.4</v>
      </c>
    </row>
    <row r="11" spans="1:53" ht="15.75" customHeight="1" thickBot="1">
      <c r="A11" s="356" t="s">
        <v>4</v>
      </c>
      <c r="B11" s="341">
        <f t="shared" si="0"/>
        <v>49010.57</v>
      </c>
      <c r="C11" s="63">
        <f t="shared" si="0"/>
        <v>54051.72</v>
      </c>
      <c r="D11" s="63">
        <f t="shared" si="0"/>
        <v>66997.38</v>
      </c>
      <c r="E11" s="70">
        <f t="shared" si="0"/>
        <v>69632.41</v>
      </c>
      <c r="F11" s="186">
        <f t="shared" si="1"/>
        <v>2635.029999999999</v>
      </c>
      <c r="G11" s="183">
        <f t="shared" si="2"/>
        <v>0.03933034396270419</v>
      </c>
      <c r="H11" s="70">
        <v>141750.66</v>
      </c>
      <c r="I11" s="186">
        <f t="shared" si="3"/>
        <v>72118.25</v>
      </c>
      <c r="J11" s="183">
        <f t="shared" si="4"/>
        <v>1.0356994681068772</v>
      </c>
      <c r="K11" s="70">
        <v>151745.75</v>
      </c>
      <c r="L11" s="186">
        <f t="shared" si="5"/>
        <v>9995.089999999997</v>
      </c>
      <c r="M11" s="183">
        <f t="shared" si="6"/>
        <v>0.07051177045665957</v>
      </c>
      <c r="N11" s="70">
        <v>219686.94</v>
      </c>
      <c r="O11" s="186">
        <f t="shared" si="7"/>
        <v>67941.19</v>
      </c>
      <c r="P11" s="183">
        <f t="shared" si="8"/>
        <v>0.44773043067104024</v>
      </c>
      <c r="Q11" s="70">
        <v>244360.95</v>
      </c>
      <c r="R11" s="186">
        <f t="shared" si="9"/>
        <v>24674.01000000001</v>
      </c>
      <c r="S11" s="183">
        <f t="shared" si="10"/>
        <v>0.11231441432066926</v>
      </c>
      <c r="T11" s="64">
        <v>262475.6923720229</v>
      </c>
      <c r="U11" s="70">
        <v>329378.85</v>
      </c>
      <c r="V11" s="186">
        <f t="shared" si="11"/>
        <v>85017.89999999997</v>
      </c>
      <c r="W11" s="188">
        <f t="shared" si="12"/>
        <v>0.34791933817575993</v>
      </c>
      <c r="X11" s="297">
        <f t="shared" si="13"/>
        <v>345847.7925</v>
      </c>
      <c r="Y11" s="70">
        <v>377556.98</v>
      </c>
      <c r="Z11" s="196">
        <f t="shared" si="14"/>
        <v>31709.1875</v>
      </c>
      <c r="AA11" s="156">
        <f t="shared" si="15"/>
        <v>0.0916853835347236</v>
      </c>
      <c r="AB11" s="177">
        <f t="shared" si="16"/>
        <v>48178.130000000005</v>
      </c>
      <c r="AC11" s="67">
        <f t="shared" si="17"/>
        <v>0.14626965271145978</v>
      </c>
      <c r="AD11" s="303">
        <f t="shared" si="18"/>
        <v>395558.14169243997</v>
      </c>
      <c r="AE11" s="138">
        <v>393544.04</v>
      </c>
      <c r="AF11" s="273">
        <f t="shared" si="19"/>
        <v>-2014.1016924399883</v>
      </c>
      <c r="AG11" s="266">
        <f t="shared" si="20"/>
        <v>-0.0050917968312380775</v>
      </c>
      <c r="AH11" s="154">
        <f t="shared" si="21"/>
        <v>15987.059999999998</v>
      </c>
      <c r="AI11" s="305">
        <f t="shared" si="22"/>
        <v>0.042343436479442116</v>
      </c>
      <c r="AJ11" s="198">
        <f t="shared" si="23"/>
        <v>440117.7663540933</v>
      </c>
      <c r="AK11" s="189">
        <v>440059.4</v>
      </c>
      <c r="AL11" s="273">
        <f t="shared" si="24"/>
        <v>-58.366354093304835</v>
      </c>
      <c r="AM11" s="266">
        <f t="shared" si="25"/>
        <v>-0.00013261531016302267</v>
      </c>
      <c r="AN11" s="154">
        <f t="shared" si="26"/>
        <v>46515.360000000044</v>
      </c>
      <c r="AO11" s="266">
        <f t="shared" si="27"/>
        <v>0.11819607279530912</v>
      </c>
      <c r="AP11" s="44"/>
      <c r="AQ11" s="4">
        <f t="shared" si="28"/>
        <v>59923.020000000004</v>
      </c>
      <c r="AR11" s="44">
        <f t="shared" si="29"/>
        <v>0.039856056252365275</v>
      </c>
      <c r="AS11" s="3">
        <f t="shared" si="30"/>
        <v>42319.080816648944</v>
      </c>
      <c r="AU11" s="4">
        <f t="shared" si="31"/>
        <v>329378.85</v>
      </c>
      <c r="AX11" s="40" t="s">
        <v>4</v>
      </c>
      <c r="AY11" s="29">
        <f t="shared" si="34"/>
        <v>244360.95</v>
      </c>
      <c r="AZ11" s="3">
        <f t="shared" si="32"/>
        <v>262475.6923720229</v>
      </c>
      <c r="BA11" s="3">
        <f t="shared" si="33"/>
        <v>329378.85</v>
      </c>
    </row>
    <row r="12" spans="1:53" ht="15.75" customHeight="1" thickBot="1">
      <c r="A12" s="356" t="s">
        <v>5</v>
      </c>
      <c r="B12" s="341">
        <f t="shared" si="0"/>
        <v>38901.18</v>
      </c>
      <c r="C12" s="63">
        <f t="shared" si="0"/>
        <v>37966.8</v>
      </c>
      <c r="D12" s="63">
        <f t="shared" si="0"/>
        <v>56668.17</v>
      </c>
      <c r="E12" s="70">
        <f t="shared" si="0"/>
        <v>105392.3</v>
      </c>
      <c r="F12" s="186">
        <f t="shared" si="1"/>
        <v>48724.130000000005</v>
      </c>
      <c r="G12" s="183">
        <f t="shared" si="2"/>
        <v>0.8598147778550111</v>
      </c>
      <c r="H12" s="70">
        <v>107743.55</v>
      </c>
      <c r="I12" s="186">
        <f t="shared" si="3"/>
        <v>2351.25</v>
      </c>
      <c r="J12" s="183">
        <f t="shared" si="4"/>
        <v>0.02230950458430075</v>
      </c>
      <c r="K12" s="70">
        <v>116439.6</v>
      </c>
      <c r="L12" s="186">
        <f t="shared" si="5"/>
        <v>8696.050000000003</v>
      </c>
      <c r="M12" s="183">
        <f t="shared" si="6"/>
        <v>0.0807106318661303</v>
      </c>
      <c r="N12" s="70">
        <v>164543.58</v>
      </c>
      <c r="O12" s="186">
        <f t="shared" si="7"/>
        <v>48103.97999999998</v>
      </c>
      <c r="P12" s="183">
        <f t="shared" si="8"/>
        <v>0.4131238856883739</v>
      </c>
      <c r="Q12" s="70">
        <v>194190.46</v>
      </c>
      <c r="R12" s="186">
        <f t="shared" si="9"/>
        <v>29646.880000000005</v>
      </c>
      <c r="S12" s="183">
        <f t="shared" si="10"/>
        <v>0.18017646145780958</v>
      </c>
      <c r="T12" s="64">
        <v>216312.30840367885</v>
      </c>
      <c r="U12" s="191">
        <v>183859</v>
      </c>
      <c r="V12" s="186">
        <f t="shared" si="11"/>
        <v>-10331.459999999992</v>
      </c>
      <c r="W12" s="188">
        <f t="shared" si="12"/>
        <v>-0.05320271654951532</v>
      </c>
      <c r="X12" s="297">
        <f t="shared" si="13"/>
        <v>193051.95</v>
      </c>
      <c r="Y12" s="70">
        <v>199596.54</v>
      </c>
      <c r="Z12" s="196">
        <f t="shared" si="14"/>
        <v>6544.5899999999965</v>
      </c>
      <c r="AA12" s="156">
        <f t="shared" si="15"/>
        <v>0.03390066767002352</v>
      </c>
      <c r="AB12" s="177">
        <f t="shared" si="16"/>
        <v>15737.540000000008</v>
      </c>
      <c r="AC12" s="67">
        <f t="shared" si="17"/>
        <v>0.08559570105352475</v>
      </c>
      <c r="AD12" s="302">
        <f t="shared" si="18"/>
        <v>209112.90383412002</v>
      </c>
      <c r="AE12" s="70">
        <v>224750.9</v>
      </c>
      <c r="AF12" s="272">
        <f t="shared" si="19"/>
        <v>15637.996165879973</v>
      </c>
      <c r="AG12" s="156">
        <f t="shared" si="20"/>
        <v>0.0747825499008177</v>
      </c>
      <c r="AH12" s="177">
        <f t="shared" si="21"/>
        <v>25154.359999999986</v>
      </c>
      <c r="AI12" s="67">
        <f t="shared" si="22"/>
        <v>0.12602603231498896</v>
      </c>
      <c r="AJ12" s="198">
        <f t="shared" si="23"/>
        <v>232669.47245103365</v>
      </c>
      <c r="AK12" s="186">
        <v>275359.97</v>
      </c>
      <c r="AL12" s="272">
        <f t="shared" si="24"/>
        <v>42690.49754896632</v>
      </c>
      <c r="AM12" s="156">
        <f t="shared" si="25"/>
        <v>0.18348130117478445</v>
      </c>
      <c r="AN12" s="177">
        <f t="shared" si="26"/>
        <v>50609.06999999998</v>
      </c>
      <c r="AO12" s="156">
        <f t="shared" si="27"/>
        <v>0.22517849761669465</v>
      </c>
      <c r="AP12" s="44"/>
      <c r="AQ12" s="4">
        <f t="shared" si="28"/>
        <v>59732.1125</v>
      </c>
      <c r="AR12" s="44">
        <f t="shared" si="29"/>
        <v>0.039729079673764954</v>
      </c>
      <c r="AS12" s="3">
        <f t="shared" si="30"/>
        <v>42184.25733944428</v>
      </c>
      <c r="AU12" s="4">
        <f t="shared" si="31"/>
        <v>183859</v>
      </c>
      <c r="AX12" s="40" t="s">
        <v>5</v>
      </c>
      <c r="AY12" s="29">
        <f t="shared" si="34"/>
        <v>194190.46</v>
      </c>
      <c r="AZ12" s="3">
        <f t="shared" si="32"/>
        <v>216312.30840367885</v>
      </c>
      <c r="BA12" s="3">
        <f t="shared" si="33"/>
        <v>183859</v>
      </c>
    </row>
    <row r="13" spans="1:53" ht="15.75" customHeight="1" thickBot="1">
      <c r="A13" s="356" t="s">
        <v>6</v>
      </c>
      <c r="B13" s="341">
        <f t="shared" si="0"/>
        <v>34430.64</v>
      </c>
      <c r="C13" s="63">
        <f t="shared" si="0"/>
        <v>31519.34</v>
      </c>
      <c r="D13" s="63">
        <f t="shared" si="0"/>
        <v>36868.57</v>
      </c>
      <c r="E13" s="70">
        <f t="shared" si="0"/>
        <v>74903.03</v>
      </c>
      <c r="F13" s="186">
        <f t="shared" si="1"/>
        <v>38034.46</v>
      </c>
      <c r="G13" s="183">
        <f t="shared" si="2"/>
        <v>1.03162287010318</v>
      </c>
      <c r="H13" s="70">
        <v>99458.6</v>
      </c>
      <c r="I13" s="186">
        <f t="shared" si="3"/>
        <v>24555.570000000007</v>
      </c>
      <c r="J13" s="183">
        <f t="shared" si="4"/>
        <v>0.3278314642278157</v>
      </c>
      <c r="K13" s="70">
        <v>140560</v>
      </c>
      <c r="L13" s="186">
        <f t="shared" si="5"/>
        <v>41101.399999999994</v>
      </c>
      <c r="M13" s="183">
        <f t="shared" si="6"/>
        <v>0.4132513427697554</v>
      </c>
      <c r="N13" s="70">
        <v>141719.94</v>
      </c>
      <c r="O13" s="186">
        <f t="shared" si="7"/>
        <v>1159.9400000000023</v>
      </c>
      <c r="P13" s="183">
        <f t="shared" si="8"/>
        <v>0.008252276607854313</v>
      </c>
      <c r="Q13" s="70">
        <v>175688.51</v>
      </c>
      <c r="R13" s="186">
        <f t="shared" si="9"/>
        <v>33968.57000000001</v>
      </c>
      <c r="S13" s="183">
        <f t="shared" si="10"/>
        <v>0.2396880072063254</v>
      </c>
      <c r="T13" s="64">
        <v>193493.38785213002</v>
      </c>
      <c r="U13" s="70">
        <v>186004.89</v>
      </c>
      <c r="V13" s="186">
        <f t="shared" si="11"/>
        <v>10316.380000000005</v>
      </c>
      <c r="W13" s="188">
        <f t="shared" si="12"/>
        <v>0.05871971934874969</v>
      </c>
      <c r="X13" s="297">
        <f t="shared" si="13"/>
        <v>195305.13450000001</v>
      </c>
      <c r="Y13" s="191">
        <v>179339.35</v>
      </c>
      <c r="Z13" s="196">
        <f t="shared" si="14"/>
        <v>-15965.784500000009</v>
      </c>
      <c r="AA13" s="156">
        <f t="shared" si="15"/>
        <v>-0.08174789946446599</v>
      </c>
      <c r="AB13" s="177">
        <f t="shared" si="16"/>
        <v>-6665.540000000008</v>
      </c>
      <c r="AC13" s="67">
        <f t="shared" si="17"/>
        <v>-0.035835294437689284</v>
      </c>
      <c r="AD13" s="302">
        <f t="shared" si="18"/>
        <v>187889.89152930002</v>
      </c>
      <c r="AE13" s="70">
        <v>237156.09</v>
      </c>
      <c r="AF13" s="272">
        <f t="shared" si="19"/>
        <v>49266.19847069998</v>
      </c>
      <c r="AG13" s="156">
        <f t="shared" si="20"/>
        <v>0.2622078179390363</v>
      </c>
      <c r="AH13" s="177">
        <f t="shared" si="21"/>
        <v>57816.73999999999</v>
      </c>
      <c r="AI13" s="67">
        <f t="shared" si="22"/>
        <v>0.32238736228273374</v>
      </c>
      <c r="AJ13" s="198">
        <f t="shared" si="23"/>
        <v>209055.68781007567</v>
      </c>
      <c r="AK13" s="186">
        <v>270777.51</v>
      </c>
      <c r="AL13" s="272">
        <f t="shared" si="24"/>
        <v>61721.822189924336</v>
      </c>
      <c r="AM13" s="156">
        <f t="shared" si="25"/>
        <v>0.2952410567561204</v>
      </c>
      <c r="AN13" s="177">
        <f t="shared" si="26"/>
        <v>33621.42000000001</v>
      </c>
      <c r="AO13" s="156">
        <f t="shared" si="27"/>
        <v>0.1417691613991444</v>
      </c>
      <c r="AP13" s="44"/>
      <c r="AQ13" s="4">
        <f t="shared" si="28"/>
        <v>44430.395</v>
      </c>
      <c r="AR13" s="44">
        <f t="shared" si="29"/>
        <v>0.02955158672635005</v>
      </c>
      <c r="AS13" s="3">
        <f t="shared" si="30"/>
        <v>31377.81568286503</v>
      </c>
      <c r="AU13" s="4">
        <f t="shared" si="31"/>
        <v>186004.89</v>
      </c>
      <c r="AX13" s="40" t="s">
        <v>6</v>
      </c>
      <c r="AY13" s="29">
        <f t="shared" si="34"/>
        <v>175688.51</v>
      </c>
      <c r="AZ13" s="3">
        <f t="shared" si="32"/>
        <v>193493.38785213002</v>
      </c>
      <c r="BA13" s="3">
        <f t="shared" si="33"/>
        <v>186004.89</v>
      </c>
    </row>
    <row r="14" spans="1:53" ht="15.75" customHeight="1" thickBot="1">
      <c r="A14" s="356" t="s">
        <v>7</v>
      </c>
      <c r="B14" s="341">
        <f t="shared" si="0"/>
        <v>50898.74</v>
      </c>
      <c r="C14" s="63">
        <f t="shared" si="0"/>
        <v>52486.47</v>
      </c>
      <c r="D14" s="63">
        <f t="shared" si="0"/>
        <v>67097.55</v>
      </c>
      <c r="E14" s="70">
        <f t="shared" si="0"/>
        <v>123353.55</v>
      </c>
      <c r="F14" s="186">
        <f t="shared" si="1"/>
        <v>56256</v>
      </c>
      <c r="G14" s="183">
        <f t="shared" si="2"/>
        <v>0.8384210749870896</v>
      </c>
      <c r="H14" s="70">
        <v>154556.08</v>
      </c>
      <c r="I14" s="186">
        <f t="shared" si="3"/>
        <v>31202.529999999984</v>
      </c>
      <c r="J14" s="183">
        <f t="shared" si="4"/>
        <v>0.2529520228643601</v>
      </c>
      <c r="K14" s="70">
        <v>185876.75</v>
      </c>
      <c r="L14" s="186">
        <f t="shared" si="5"/>
        <v>31320.670000000013</v>
      </c>
      <c r="M14" s="183">
        <f t="shared" si="6"/>
        <v>0.20264922609320846</v>
      </c>
      <c r="N14" s="70">
        <v>222904.93</v>
      </c>
      <c r="O14" s="186">
        <f t="shared" si="7"/>
        <v>37028.17999999999</v>
      </c>
      <c r="P14" s="183">
        <f t="shared" si="8"/>
        <v>0.1992082387926408</v>
      </c>
      <c r="Q14" s="70">
        <v>291357.38</v>
      </c>
      <c r="R14" s="186">
        <f t="shared" si="9"/>
        <v>68452.45000000001</v>
      </c>
      <c r="S14" s="183">
        <f t="shared" si="10"/>
        <v>0.3070925797827801</v>
      </c>
      <c r="T14" s="64">
        <v>302297.02164475137</v>
      </c>
      <c r="U14" s="70">
        <v>307208.4</v>
      </c>
      <c r="V14" s="186">
        <f t="shared" si="11"/>
        <v>15851.020000000019</v>
      </c>
      <c r="W14" s="188">
        <f t="shared" si="12"/>
        <v>0.054404044956747</v>
      </c>
      <c r="X14" s="297">
        <f t="shared" si="13"/>
        <v>322568.82</v>
      </c>
      <c r="Y14" s="70">
        <v>316730.28</v>
      </c>
      <c r="Z14" s="196">
        <f t="shared" si="14"/>
        <v>-5838.539999999979</v>
      </c>
      <c r="AA14" s="156">
        <f t="shared" si="15"/>
        <v>-0.018100137514840953</v>
      </c>
      <c r="AB14" s="177">
        <f t="shared" si="16"/>
        <v>9521.880000000005</v>
      </c>
      <c r="AC14" s="67">
        <f t="shared" si="17"/>
        <v>0.030994855609416942</v>
      </c>
      <c r="AD14" s="302">
        <f t="shared" si="18"/>
        <v>331831.34628984</v>
      </c>
      <c r="AE14" s="70">
        <v>368315.46</v>
      </c>
      <c r="AF14" s="272">
        <f t="shared" si="19"/>
        <v>36484.11371016002</v>
      </c>
      <c r="AG14" s="156">
        <f t="shared" si="20"/>
        <v>0.10994776147004737</v>
      </c>
      <c r="AH14" s="177">
        <f t="shared" si="21"/>
        <v>51585.17999999999</v>
      </c>
      <c r="AI14" s="67">
        <f t="shared" si="22"/>
        <v>0.1628678508414162</v>
      </c>
      <c r="AJ14" s="198">
        <f t="shared" si="23"/>
        <v>369212.1474493905</v>
      </c>
      <c r="AK14" s="186">
        <v>413729.92</v>
      </c>
      <c r="AL14" s="272">
        <f t="shared" si="24"/>
        <v>44517.77255060949</v>
      </c>
      <c r="AM14" s="156">
        <f t="shared" si="25"/>
        <v>0.12057504840550169</v>
      </c>
      <c r="AN14" s="177">
        <f t="shared" si="26"/>
        <v>45414.45999999996</v>
      </c>
      <c r="AO14" s="156">
        <f t="shared" si="27"/>
        <v>0.1233031597424663</v>
      </c>
      <c r="AP14" s="44"/>
      <c r="AQ14" s="4">
        <f t="shared" si="28"/>
        <v>73459.0775</v>
      </c>
      <c r="AR14" s="44">
        <f t="shared" si="29"/>
        <v>0.048859171735450915</v>
      </c>
      <c r="AS14" s="3">
        <f t="shared" si="30"/>
        <v>51878.57083035831</v>
      </c>
      <c r="AU14" s="4">
        <f t="shared" si="31"/>
        <v>307208.4</v>
      </c>
      <c r="AX14" s="40" t="s">
        <v>7</v>
      </c>
      <c r="AY14" s="29">
        <f t="shared" si="34"/>
        <v>291357.38</v>
      </c>
      <c r="AZ14" s="3">
        <f t="shared" si="32"/>
        <v>302297.02164475137</v>
      </c>
      <c r="BA14" s="4">
        <f t="shared" si="33"/>
        <v>307208.4</v>
      </c>
    </row>
    <row r="15" spans="1:53" ht="15.75" customHeight="1" thickBot="1">
      <c r="A15" s="356" t="s">
        <v>8</v>
      </c>
      <c r="B15" s="341">
        <f t="shared" si="0"/>
        <v>48764.82</v>
      </c>
      <c r="C15" s="63">
        <f t="shared" si="0"/>
        <v>53840.95</v>
      </c>
      <c r="D15" s="63">
        <f t="shared" si="0"/>
        <v>70396.9</v>
      </c>
      <c r="E15" s="70">
        <f t="shared" si="0"/>
        <v>109019.31</v>
      </c>
      <c r="F15" s="186">
        <f t="shared" si="1"/>
        <v>38622.41</v>
      </c>
      <c r="G15" s="183">
        <f t="shared" si="2"/>
        <v>0.548637937181893</v>
      </c>
      <c r="H15" s="70">
        <v>121679.21</v>
      </c>
      <c r="I15" s="186">
        <f t="shared" si="3"/>
        <v>12659.900000000009</v>
      </c>
      <c r="J15" s="183">
        <f t="shared" si="4"/>
        <v>0.11612529927037704</v>
      </c>
      <c r="K15" s="70">
        <v>146026.5</v>
      </c>
      <c r="L15" s="186">
        <f t="shared" si="5"/>
        <v>24347.289999999994</v>
      </c>
      <c r="M15" s="183">
        <f t="shared" si="6"/>
        <v>0.20009408345106772</v>
      </c>
      <c r="N15" s="70">
        <v>181992.68</v>
      </c>
      <c r="O15" s="186">
        <f t="shared" si="7"/>
        <v>35966.17999999999</v>
      </c>
      <c r="P15" s="183">
        <f t="shared" si="8"/>
        <v>0.24629899367580538</v>
      </c>
      <c r="Q15" s="70">
        <v>191340.72</v>
      </c>
      <c r="R15" s="186">
        <f t="shared" si="9"/>
        <v>9348.040000000008</v>
      </c>
      <c r="S15" s="183">
        <f t="shared" si="10"/>
        <v>0.051364923028772415</v>
      </c>
      <c r="T15" s="64">
        <v>242952.52716254108</v>
      </c>
      <c r="U15" s="70">
        <v>227389.7</v>
      </c>
      <c r="V15" s="186">
        <f t="shared" si="11"/>
        <v>36048.98000000001</v>
      </c>
      <c r="W15" s="188">
        <f t="shared" si="12"/>
        <v>0.18840202963592909</v>
      </c>
      <c r="X15" s="297">
        <f t="shared" si="13"/>
        <v>238759.185</v>
      </c>
      <c r="Y15" s="70">
        <v>257077.31</v>
      </c>
      <c r="Z15" s="196">
        <f t="shared" si="14"/>
        <v>18318.125</v>
      </c>
      <c r="AA15" s="156">
        <f t="shared" si="15"/>
        <v>0.07672217929542689</v>
      </c>
      <c r="AB15" s="177">
        <f t="shared" si="16"/>
        <v>29687.609999999986</v>
      </c>
      <c r="AC15" s="67">
        <f t="shared" si="17"/>
        <v>0.13055828826019816</v>
      </c>
      <c r="AD15" s="302">
        <f t="shared" si="18"/>
        <v>269334.24198618</v>
      </c>
      <c r="AE15" s="70">
        <v>269170.49</v>
      </c>
      <c r="AF15" s="272">
        <f t="shared" si="19"/>
        <v>-163.7519861800247</v>
      </c>
      <c r="AG15" s="156">
        <f t="shared" si="20"/>
        <v>-0.0006079879965222805</v>
      </c>
      <c r="AH15" s="177">
        <f t="shared" si="21"/>
        <v>12093.179999999993</v>
      </c>
      <c r="AI15" s="67">
        <f t="shared" si="22"/>
        <v>0.0470410243517796</v>
      </c>
      <c r="AJ15" s="198">
        <f t="shared" si="23"/>
        <v>299674.7443459232</v>
      </c>
      <c r="AK15" s="186">
        <v>302669.76</v>
      </c>
      <c r="AL15" s="272">
        <f t="shared" si="24"/>
        <v>2995.015654076822</v>
      </c>
      <c r="AM15" s="156">
        <f t="shared" si="25"/>
        <v>0.009994221103329246</v>
      </c>
      <c r="AN15" s="177">
        <f t="shared" si="26"/>
        <v>33499.27000000002</v>
      </c>
      <c r="AO15" s="156">
        <f t="shared" si="27"/>
        <v>0.1244537244777465</v>
      </c>
      <c r="AP15" s="44"/>
      <c r="AQ15" s="4">
        <f t="shared" si="28"/>
        <v>70505.495</v>
      </c>
      <c r="AR15" s="44">
        <f t="shared" si="29"/>
        <v>0.046894682124179625</v>
      </c>
      <c r="AS15" s="3">
        <f t="shared" si="30"/>
        <v>49792.67969008968</v>
      </c>
      <c r="AU15" s="4">
        <f t="shared" si="31"/>
        <v>227389.7</v>
      </c>
      <c r="AX15" s="40" t="s">
        <v>8</v>
      </c>
      <c r="AY15" s="29">
        <f t="shared" si="34"/>
        <v>191340.72</v>
      </c>
      <c r="AZ15" s="3">
        <f t="shared" si="32"/>
        <v>242952.52716254108</v>
      </c>
      <c r="BA15" s="4">
        <f t="shared" si="33"/>
        <v>227389.7</v>
      </c>
    </row>
    <row r="16" spans="1:53" ht="15.75" customHeight="1" thickBot="1">
      <c r="A16" s="356" t="s">
        <v>9</v>
      </c>
      <c r="B16" s="341">
        <f t="shared" si="0"/>
        <v>45986.85</v>
      </c>
      <c r="C16" s="63">
        <f t="shared" si="0"/>
        <v>50577.68</v>
      </c>
      <c r="D16" s="63">
        <f t="shared" si="0"/>
        <v>68085.13</v>
      </c>
      <c r="E16" s="70">
        <f t="shared" si="0"/>
        <v>86750.25</v>
      </c>
      <c r="F16" s="186">
        <f t="shared" si="1"/>
        <v>18665.119999999995</v>
      </c>
      <c r="G16" s="183">
        <f t="shared" si="2"/>
        <v>0.27414385490635024</v>
      </c>
      <c r="H16" s="70">
        <v>108382.57</v>
      </c>
      <c r="I16" s="186">
        <f t="shared" si="3"/>
        <v>21632.320000000007</v>
      </c>
      <c r="J16" s="183">
        <f t="shared" si="4"/>
        <v>0.24936320068241885</v>
      </c>
      <c r="K16" s="70">
        <v>146271.77</v>
      </c>
      <c r="L16" s="186">
        <f t="shared" si="5"/>
        <v>37889.19999999998</v>
      </c>
      <c r="M16" s="183">
        <f t="shared" si="6"/>
        <v>0.3495875766739982</v>
      </c>
      <c r="N16" s="70">
        <v>170570.19</v>
      </c>
      <c r="O16" s="186">
        <f t="shared" si="7"/>
        <v>24298.420000000013</v>
      </c>
      <c r="P16" s="183">
        <f t="shared" si="8"/>
        <v>0.16611831524292087</v>
      </c>
      <c r="Q16" s="70">
        <v>189912.11</v>
      </c>
      <c r="R16" s="186">
        <f t="shared" si="9"/>
        <v>19341.919999999984</v>
      </c>
      <c r="S16" s="183">
        <f t="shared" si="10"/>
        <v>0.11339566427169943</v>
      </c>
      <c r="T16" s="64">
        <v>228075.0938176905</v>
      </c>
      <c r="U16" s="70">
        <v>250891.42</v>
      </c>
      <c r="V16" s="186">
        <f t="shared" si="11"/>
        <v>60979.31000000003</v>
      </c>
      <c r="W16" s="188">
        <f t="shared" si="12"/>
        <v>0.32109226736515134</v>
      </c>
      <c r="X16" s="297">
        <f t="shared" si="13"/>
        <v>263435.99100000004</v>
      </c>
      <c r="Y16" s="191">
        <v>249527.87</v>
      </c>
      <c r="Z16" s="196">
        <f t="shared" si="14"/>
        <v>-13908.121000000043</v>
      </c>
      <c r="AA16" s="156">
        <f t="shared" si="15"/>
        <v>-0.05279506777796372</v>
      </c>
      <c r="AB16" s="177">
        <f t="shared" si="16"/>
        <v>-1363.5500000000175</v>
      </c>
      <c r="AC16" s="67">
        <f t="shared" si="17"/>
        <v>-0.005434821166861814</v>
      </c>
      <c r="AD16" s="302">
        <f t="shared" si="18"/>
        <v>261424.85978586</v>
      </c>
      <c r="AE16" s="70">
        <v>295374.56</v>
      </c>
      <c r="AF16" s="272">
        <f t="shared" si="19"/>
        <v>33949.70021414</v>
      </c>
      <c r="AG16" s="156">
        <f t="shared" si="20"/>
        <v>0.12986408500687002</v>
      </c>
      <c r="AH16" s="177">
        <f t="shared" si="21"/>
        <v>45846.69</v>
      </c>
      <c r="AI16" s="67">
        <f t="shared" si="22"/>
        <v>0.18373374485182759</v>
      </c>
      <c r="AJ16" s="198">
        <f t="shared" si="23"/>
        <v>290874.3702407371</v>
      </c>
      <c r="AK16" s="186">
        <v>318476.67</v>
      </c>
      <c r="AL16" s="272">
        <f t="shared" si="24"/>
        <v>27602.29975926288</v>
      </c>
      <c r="AM16" s="156">
        <f t="shared" si="25"/>
        <v>0.09489423126698417</v>
      </c>
      <c r="AN16" s="177">
        <f t="shared" si="26"/>
        <v>23102.109999999986</v>
      </c>
      <c r="AO16" s="156">
        <f t="shared" si="27"/>
        <v>0.07821293072768347</v>
      </c>
      <c r="AP16" s="44"/>
      <c r="AQ16" s="4">
        <f t="shared" si="28"/>
        <v>62849.9775</v>
      </c>
      <c r="AR16" s="44">
        <f t="shared" si="29"/>
        <v>0.041802837018225916</v>
      </c>
      <c r="AS16" s="3">
        <f t="shared" si="30"/>
        <v>44386.16874027824</v>
      </c>
      <c r="AU16" s="4">
        <f t="shared" si="31"/>
        <v>250891.42</v>
      </c>
      <c r="AX16" s="40" t="s">
        <v>9</v>
      </c>
      <c r="AY16" s="29">
        <f t="shared" si="34"/>
        <v>189912.11</v>
      </c>
      <c r="AZ16" s="3">
        <f t="shared" si="32"/>
        <v>228075.0938176905</v>
      </c>
      <c r="BA16" s="4">
        <f t="shared" si="33"/>
        <v>250891.42</v>
      </c>
    </row>
    <row r="17" spans="1:53" ht="15.75" customHeight="1" thickBot="1">
      <c r="A17" s="356" t="s">
        <v>10</v>
      </c>
      <c r="B17" s="341">
        <f t="shared" si="0"/>
        <v>61149.74</v>
      </c>
      <c r="C17" s="63">
        <f t="shared" si="0"/>
        <v>73929.72</v>
      </c>
      <c r="D17" s="108">
        <f t="shared" si="0"/>
        <v>72504.91</v>
      </c>
      <c r="E17" s="70">
        <f t="shared" si="0"/>
        <v>137925</v>
      </c>
      <c r="F17" s="186">
        <f t="shared" si="1"/>
        <v>65420.09</v>
      </c>
      <c r="G17" s="183">
        <f t="shared" si="2"/>
        <v>0.902284962494264</v>
      </c>
      <c r="H17" s="70">
        <v>158173.69</v>
      </c>
      <c r="I17" s="186">
        <f t="shared" si="3"/>
        <v>20248.690000000002</v>
      </c>
      <c r="J17" s="183">
        <f t="shared" si="4"/>
        <v>0.1468094254123618</v>
      </c>
      <c r="K17" s="70">
        <v>219894.25</v>
      </c>
      <c r="L17" s="186">
        <f t="shared" si="5"/>
        <v>61720.56</v>
      </c>
      <c r="M17" s="183">
        <f t="shared" si="6"/>
        <v>0.3902074991106296</v>
      </c>
      <c r="N17" s="191">
        <v>206161.87</v>
      </c>
      <c r="O17" s="186">
        <f t="shared" si="7"/>
        <v>-13732.380000000005</v>
      </c>
      <c r="P17" s="183">
        <f t="shared" si="8"/>
        <v>-0.06244992763567035</v>
      </c>
      <c r="Q17" s="70">
        <v>293590.93</v>
      </c>
      <c r="R17" s="186">
        <f t="shared" si="9"/>
        <v>87429.06</v>
      </c>
      <c r="S17" s="183">
        <f t="shared" si="10"/>
        <v>0.4240796806897415</v>
      </c>
      <c r="T17" s="64">
        <v>321984.25976175576</v>
      </c>
      <c r="U17" s="70">
        <v>322531.9</v>
      </c>
      <c r="V17" s="186">
        <f t="shared" si="11"/>
        <v>28940.97000000003</v>
      </c>
      <c r="W17" s="188">
        <f t="shared" si="12"/>
        <v>0.0985758313446537</v>
      </c>
      <c r="X17" s="297">
        <f t="shared" si="13"/>
        <v>338658.495</v>
      </c>
      <c r="Y17" s="70">
        <v>380685.09</v>
      </c>
      <c r="Z17" s="196">
        <f t="shared" si="14"/>
        <v>42026.59500000003</v>
      </c>
      <c r="AA17" s="156">
        <f t="shared" si="15"/>
        <v>0.12409727091003588</v>
      </c>
      <c r="AB17" s="177">
        <f t="shared" si="16"/>
        <v>58153.19</v>
      </c>
      <c r="AC17" s="67">
        <f t="shared" si="17"/>
        <v>0.18030213445553758</v>
      </c>
      <c r="AD17" s="302">
        <f t="shared" si="18"/>
        <v>398835.39372102</v>
      </c>
      <c r="AE17" s="70">
        <v>377378.43</v>
      </c>
      <c r="AF17" s="272">
        <f t="shared" si="19"/>
        <v>-21456.96372102003</v>
      </c>
      <c r="AG17" s="156">
        <f t="shared" si="20"/>
        <v>-0.05379904606968981</v>
      </c>
      <c r="AH17" s="177">
        <f t="shared" si="21"/>
        <v>-3306.6600000000326</v>
      </c>
      <c r="AI17" s="67">
        <f t="shared" si="22"/>
        <v>-0.00868607698820049</v>
      </c>
      <c r="AJ17" s="198">
        <f t="shared" si="23"/>
        <v>443764.20082369295</v>
      </c>
      <c r="AK17" s="186">
        <v>418722.78</v>
      </c>
      <c r="AL17" s="272">
        <f t="shared" si="24"/>
        <v>-25041.420823692926</v>
      </c>
      <c r="AM17" s="156">
        <f t="shared" si="25"/>
        <v>-0.0564295650194682</v>
      </c>
      <c r="AN17" s="177">
        <f t="shared" si="26"/>
        <v>41344.350000000035</v>
      </c>
      <c r="AO17" s="156">
        <f t="shared" si="27"/>
        <v>0.10955673857671207</v>
      </c>
      <c r="AP17" s="44"/>
      <c r="AQ17" s="4">
        <f t="shared" si="28"/>
        <v>86377.3425</v>
      </c>
      <c r="AR17" s="44">
        <f t="shared" si="29"/>
        <v>0.05745138048132123</v>
      </c>
      <c r="AS17" s="3">
        <f t="shared" si="30"/>
        <v>61001.760892305916</v>
      </c>
      <c r="AU17" s="4">
        <f t="shared" si="31"/>
        <v>322531.9</v>
      </c>
      <c r="AX17" s="40" t="s">
        <v>10</v>
      </c>
      <c r="AY17" s="29">
        <f t="shared" si="34"/>
        <v>293590.93</v>
      </c>
      <c r="AZ17" s="3">
        <f t="shared" si="32"/>
        <v>321984.25976175576</v>
      </c>
      <c r="BA17" s="4">
        <f t="shared" si="33"/>
        <v>322531.9</v>
      </c>
    </row>
    <row r="18" spans="1:53" ht="15.75" customHeight="1" thickBot="1">
      <c r="A18" s="356" t="s">
        <v>35</v>
      </c>
      <c r="B18" s="341">
        <f t="shared" si="0"/>
        <v>47183.12</v>
      </c>
      <c r="C18" s="83">
        <f t="shared" si="0"/>
        <v>52171.44</v>
      </c>
      <c r="D18" s="63">
        <f t="shared" si="0"/>
        <v>62751.88</v>
      </c>
      <c r="E18" s="70">
        <f t="shared" si="0"/>
        <v>114102.74</v>
      </c>
      <c r="F18" s="186">
        <f t="shared" si="1"/>
        <v>51350.86000000001</v>
      </c>
      <c r="G18" s="183">
        <f t="shared" si="2"/>
        <v>0.8183158815321551</v>
      </c>
      <c r="H18" s="70">
        <v>139791.34</v>
      </c>
      <c r="I18" s="189">
        <f t="shared" si="3"/>
        <v>25688.59999999999</v>
      </c>
      <c r="J18" s="188">
        <f t="shared" si="4"/>
        <v>0.22513569788069937</v>
      </c>
      <c r="K18" s="70">
        <v>162659</v>
      </c>
      <c r="L18" s="186">
        <f t="shared" si="5"/>
        <v>22867.660000000003</v>
      </c>
      <c r="M18" s="183">
        <f t="shared" si="6"/>
        <v>0.16358423919536078</v>
      </c>
      <c r="N18" s="70">
        <v>180535.71</v>
      </c>
      <c r="O18" s="186">
        <f t="shared" si="7"/>
        <v>17876.709999999992</v>
      </c>
      <c r="P18" s="188">
        <f t="shared" si="8"/>
        <v>0.10990298723095551</v>
      </c>
      <c r="Q18" s="70">
        <v>238863</v>
      </c>
      <c r="R18" s="186">
        <f t="shared" si="9"/>
        <v>58327.29000000001</v>
      </c>
      <c r="S18" s="183">
        <f t="shared" si="10"/>
        <v>0.3230789631591446</v>
      </c>
      <c r="T18" s="64">
        <v>257685.3567321171</v>
      </c>
      <c r="U18" s="191">
        <v>224067.95</v>
      </c>
      <c r="V18" s="186">
        <f t="shared" si="11"/>
        <v>-14795.049999999988</v>
      </c>
      <c r="W18" s="188">
        <f t="shared" si="12"/>
        <v>-0.06193947995294369</v>
      </c>
      <c r="X18" s="297">
        <f t="shared" si="13"/>
        <v>235271.3475</v>
      </c>
      <c r="Y18" s="191">
        <v>202591.79</v>
      </c>
      <c r="Z18" s="196">
        <f t="shared" si="14"/>
        <v>-32679.557499999995</v>
      </c>
      <c r="AA18" s="156">
        <f t="shared" si="15"/>
        <v>-0.13890156131315562</v>
      </c>
      <c r="AB18" s="177">
        <f t="shared" si="16"/>
        <v>-21476.160000000003</v>
      </c>
      <c r="AC18" s="67">
        <f t="shared" si="17"/>
        <v>-0.09584663937881345</v>
      </c>
      <c r="AD18" s="303">
        <f t="shared" si="18"/>
        <v>212250.96136362</v>
      </c>
      <c r="AE18" s="138">
        <v>287653.83</v>
      </c>
      <c r="AF18" s="273">
        <f t="shared" si="19"/>
        <v>75402.86863638001</v>
      </c>
      <c r="AG18" s="266">
        <f t="shared" si="20"/>
        <v>0.355253366825523</v>
      </c>
      <c r="AH18" s="154">
        <f t="shared" si="21"/>
        <v>85062.04000000001</v>
      </c>
      <c r="AI18" s="67">
        <f t="shared" si="22"/>
        <v>0.41986913684903027</v>
      </c>
      <c r="AJ18" s="298">
        <f>AD18*11.26%+AD18</f>
        <v>236150.41961316363</v>
      </c>
      <c r="AK18" s="189">
        <v>312866.78</v>
      </c>
      <c r="AL18" s="273">
        <f t="shared" si="24"/>
        <v>76716.3603868364</v>
      </c>
      <c r="AM18" s="266">
        <f t="shared" si="25"/>
        <v>0.3248622658071281</v>
      </c>
      <c r="AN18" s="154">
        <f t="shared" si="26"/>
        <v>25212.95000000001</v>
      </c>
      <c r="AO18" s="156">
        <f t="shared" si="27"/>
        <v>0.08765031913533017</v>
      </c>
      <c r="AP18" s="44"/>
      <c r="AQ18" s="4">
        <f t="shared" si="28"/>
        <v>69052.295</v>
      </c>
      <c r="AR18" s="44">
        <f t="shared" si="29"/>
        <v>0.045928128353259254</v>
      </c>
      <c r="AS18" s="3">
        <f t="shared" si="30"/>
        <v>48766.39482923397</v>
      </c>
      <c r="AU18" s="4">
        <f t="shared" si="31"/>
        <v>224067.95</v>
      </c>
      <c r="AX18" s="40" t="s">
        <v>35</v>
      </c>
      <c r="AY18" s="117">
        <f t="shared" si="34"/>
        <v>238863</v>
      </c>
      <c r="AZ18" s="3">
        <f>+T18</f>
        <v>257685.3567321171</v>
      </c>
      <c r="BA18" s="4">
        <v>224067.95</v>
      </c>
    </row>
    <row r="19" spans="1:53" ht="15.75" customHeight="1" thickBot="1">
      <c r="A19" s="356" t="s">
        <v>48</v>
      </c>
      <c r="B19" s="342">
        <f>SUM(B7:B18)</f>
        <v>553536.89</v>
      </c>
      <c r="C19" s="142">
        <f>SUM(C7:C18)</f>
        <v>602809.1799999999</v>
      </c>
      <c r="D19" s="141">
        <f>SUM(D7:D18)</f>
        <v>733006.94</v>
      </c>
      <c r="E19" s="181">
        <f>SUM(E7:E18)</f>
        <v>1117618.86</v>
      </c>
      <c r="F19" s="187">
        <f t="shared" si="1"/>
        <v>384611.92000000016</v>
      </c>
      <c r="G19" s="184">
        <f t="shared" si="2"/>
        <v>0.5247043363600352</v>
      </c>
      <c r="H19" s="181">
        <f>SUM(H7:H18)</f>
        <v>1491383.3</v>
      </c>
      <c r="I19" s="185">
        <f t="shared" si="3"/>
        <v>373764.43999999994</v>
      </c>
      <c r="J19" s="182">
        <f t="shared" si="4"/>
        <v>0.33442925256289957</v>
      </c>
      <c r="K19" s="181">
        <f>SUM(K7:K18)</f>
        <v>1791323.22</v>
      </c>
      <c r="L19" s="187">
        <f t="shared" si="5"/>
        <v>299939.9199999999</v>
      </c>
      <c r="M19" s="184">
        <f t="shared" si="6"/>
        <v>0.2011152464963232</v>
      </c>
      <c r="N19" s="181">
        <f>SUM(N7:N18)</f>
        <v>2220923.3299999996</v>
      </c>
      <c r="O19" s="193">
        <f t="shared" si="7"/>
        <v>429600.10999999964</v>
      </c>
      <c r="P19" s="192">
        <f t="shared" si="8"/>
        <v>0.2398227774884756</v>
      </c>
      <c r="Q19" s="181">
        <f>SUM(Q7:Q18)</f>
        <v>2631922.0900000003</v>
      </c>
      <c r="R19" s="193">
        <f t="shared" si="9"/>
        <v>410998.7600000007</v>
      </c>
      <c r="S19" s="149">
        <f t="shared" si="10"/>
        <v>0.18505760844972563</v>
      </c>
      <c r="T19" s="143">
        <f>SUM(T7:T18)</f>
        <v>2927740</v>
      </c>
      <c r="U19" s="181">
        <f>SUM(U7:U18)</f>
        <v>2901034.85</v>
      </c>
      <c r="V19" s="193">
        <f t="shared" si="11"/>
        <v>269112.7599999998</v>
      </c>
      <c r="W19" s="184">
        <f t="shared" si="12"/>
        <v>0.10224951605615337</v>
      </c>
      <c r="X19" s="153">
        <f>SUM(X7:X18)</f>
        <v>3046086.5925</v>
      </c>
      <c r="Y19" s="181">
        <f>SUM(Y7:Y18)</f>
        <v>3155933.08</v>
      </c>
      <c r="Z19" s="296">
        <f>SUM(Z7:Z18)</f>
        <v>109846.48749999999</v>
      </c>
      <c r="AA19" s="299">
        <f t="shared" si="15"/>
        <v>0.03606151176741375</v>
      </c>
      <c r="AB19" s="187">
        <f>SUM(AB7:AB18)</f>
        <v>254898.22999999995</v>
      </c>
      <c r="AC19" s="300">
        <f t="shared" si="17"/>
        <v>0.08786458735578442</v>
      </c>
      <c r="AD19" s="304">
        <f>SUM(AD7:AD18)</f>
        <v>3306401.65738824</v>
      </c>
      <c r="AE19" s="181">
        <f>SUM(AE7:AE18)</f>
        <v>3540287.2600000007</v>
      </c>
      <c r="AF19" s="187">
        <f>SUM(AF7:AF18)</f>
        <v>233885.6026117599</v>
      </c>
      <c r="AG19" s="175">
        <f t="shared" si="20"/>
        <v>0.07073720220564748</v>
      </c>
      <c r="AH19" s="187">
        <f>SUM(AH7:AH18)</f>
        <v>384354.17999999993</v>
      </c>
      <c r="AI19" s="300">
        <f t="shared" si="22"/>
        <v>0.12178781053240835</v>
      </c>
      <c r="AJ19" s="263">
        <f>SUM(AJ7:AJ18)</f>
        <v>3678857.191544957</v>
      </c>
      <c r="AK19" s="187">
        <f>SUM(AK7:AK18)</f>
        <v>4008732.670000001</v>
      </c>
      <c r="AL19" s="187">
        <f>SUM(AL7:AL18)</f>
        <v>329875.4784550429</v>
      </c>
      <c r="AM19" s="175">
        <f t="shared" si="25"/>
        <v>0.08966792166143035</v>
      </c>
      <c r="AN19" s="187">
        <f>SUM(AN7:AN18)</f>
        <v>468445.41000000003</v>
      </c>
      <c r="AO19" s="156">
        <f t="shared" si="27"/>
        <v>0.13231847463134952</v>
      </c>
      <c r="AP19" s="44"/>
      <c r="AQ19" s="4">
        <f t="shared" si="28"/>
        <v>751742.9675</v>
      </c>
      <c r="AR19" s="44">
        <f t="shared" si="29"/>
        <v>0.5</v>
      </c>
      <c r="AS19" s="3">
        <f t="shared" si="30"/>
        <v>530899</v>
      </c>
      <c r="AU19" s="4"/>
      <c r="AX19" s="40"/>
      <c r="AY19" s="137"/>
      <c r="AZ19" s="3"/>
      <c r="BA19" s="4"/>
    </row>
    <row r="20" spans="1:52" ht="15" thickBot="1">
      <c r="A20" s="128"/>
      <c r="B20" s="343"/>
      <c r="C20" s="114">
        <f>+(C19-B19)/B19</f>
        <v>0.08901356149903562</v>
      </c>
      <c r="D20" s="148">
        <f>+(D19-C19)/C19</f>
        <v>0.21598503194659383</v>
      </c>
      <c r="E20" s="114">
        <f>+(E19-D19)/D19</f>
        <v>0.5247043363600352</v>
      </c>
      <c r="F20" s="114"/>
      <c r="G20" s="114"/>
      <c r="H20" s="114">
        <f>+(H19-E19)/E19</f>
        <v>0.33442925256289957</v>
      </c>
      <c r="I20" s="171"/>
      <c r="J20" s="171"/>
      <c r="K20" s="114">
        <f>+(K19-H19)/H19</f>
        <v>0.2011152464963232</v>
      </c>
      <c r="L20" s="114"/>
      <c r="M20" s="114"/>
      <c r="N20" s="114">
        <f>+(N19-K19)/K19</f>
        <v>0.2398227774884756</v>
      </c>
      <c r="O20" s="171"/>
      <c r="P20" s="171"/>
      <c r="Q20" s="114">
        <f>+(Q19-N19)/N19</f>
        <v>0.18505760844972563</v>
      </c>
      <c r="R20" s="171"/>
      <c r="S20" s="114"/>
      <c r="T20" s="114"/>
      <c r="U20" s="148">
        <f>(U19-Q19)/Q19</f>
        <v>0.10224951605615337</v>
      </c>
      <c r="V20" s="114"/>
      <c r="W20" s="114"/>
      <c r="X20" s="114"/>
      <c r="Y20" s="148">
        <f>(Y19-U19)/U19</f>
        <v>0.08786458735578442</v>
      </c>
      <c r="Z20" s="68"/>
      <c r="AA20" s="69"/>
      <c r="AB20" s="274"/>
      <c r="AC20" s="274"/>
      <c r="AD20" s="114"/>
      <c r="AE20" s="148">
        <f>(AE19-Y19)/Y19</f>
        <v>0.12178781053240857</v>
      </c>
      <c r="AF20" s="275"/>
      <c r="AG20" s="274"/>
      <c r="AH20" s="274"/>
      <c r="AI20" s="274"/>
      <c r="AJ20" s="114"/>
      <c r="AK20" s="114">
        <f>(AK19-AE19)/AE19</f>
        <v>0.13231847463134958</v>
      </c>
      <c r="AL20" s="275"/>
      <c r="AM20" s="274"/>
      <c r="AN20" s="274"/>
      <c r="AO20" s="274"/>
      <c r="AQ20" s="4">
        <f>SUM(AQ7:AQ19)</f>
        <v>1503485.935</v>
      </c>
      <c r="AR20" s="43">
        <f>SUM(AR7:AR19)</f>
        <v>1</v>
      </c>
      <c r="AS20" s="45">
        <f>SUM(AS7:AS19)</f>
        <v>1061798</v>
      </c>
      <c r="AU20" s="4">
        <f>SUM(AU7:AU18)</f>
        <v>2901034.85</v>
      </c>
      <c r="AV20" s="4">
        <f>+AU20/3</f>
        <v>967011.6166666667</v>
      </c>
      <c r="AX20" s="82"/>
      <c r="AY20" s="82"/>
      <c r="AZ20" s="82"/>
    </row>
    <row r="21" spans="2:47" ht="12.75" customHeight="1">
      <c r="B21" s="235"/>
      <c r="C21" s="235"/>
      <c r="D21" s="237" t="s">
        <v>87</v>
      </c>
      <c r="E21" s="235"/>
      <c r="F21" s="235"/>
      <c r="G21" s="236"/>
      <c r="H21" s="236"/>
      <c r="I21" s="165"/>
      <c r="J21" s="165"/>
      <c r="K21" s="11"/>
      <c r="L21" s="11"/>
      <c r="M21" s="11"/>
      <c r="N21" s="11"/>
      <c r="O21" s="11"/>
      <c r="P21" s="11"/>
      <c r="Q21" s="328" t="s">
        <v>87</v>
      </c>
      <c r="R21" s="329"/>
      <c r="S21" s="329"/>
      <c r="T21" s="330"/>
      <c r="U21" s="330"/>
      <c r="V21" s="330"/>
      <c r="W21" s="330"/>
      <c r="X21" s="330"/>
      <c r="Y21" s="330"/>
      <c r="Z21" s="11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U21" s="82"/>
    </row>
    <row r="22" spans="1:41" s="82" customFormat="1" ht="12.75" customHeight="1">
      <c r="A22" s="247"/>
      <c r="B22" s="168"/>
      <c r="C22" s="169"/>
      <c r="D22" s="135" t="s">
        <v>46</v>
      </c>
      <c r="E22" s="170"/>
      <c r="F22" s="170"/>
      <c r="G22" s="165"/>
      <c r="H22" s="165"/>
      <c r="I22" s="165"/>
      <c r="J22" s="165"/>
      <c r="K22" s="166"/>
      <c r="L22" s="166"/>
      <c r="M22" s="166"/>
      <c r="N22" s="166"/>
      <c r="O22" s="166"/>
      <c r="P22" s="166"/>
      <c r="Q22" s="325" t="s">
        <v>46</v>
      </c>
      <c r="R22" s="326"/>
      <c r="S22" s="326"/>
      <c r="T22" s="327"/>
      <c r="U22" s="327"/>
      <c r="V22" s="327"/>
      <c r="W22" s="327"/>
      <c r="X22" s="327"/>
      <c r="Y22" s="327"/>
      <c r="Z22" s="166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</row>
    <row r="23" spans="1:41" s="82" customFormat="1" ht="12.7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</row>
    <row r="24" spans="2:41" ht="23.25">
      <c r="B24" s="378" t="s">
        <v>73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</row>
    <row r="25" spans="5:25" ht="5.25" customHeight="1" thickBo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41" ht="16.5" thickBot="1">
      <c r="A26" s="354"/>
      <c r="B26" s="318" t="s">
        <v>19</v>
      </c>
      <c r="C26" s="213" t="s">
        <v>18</v>
      </c>
      <c r="D26" s="213" t="s">
        <v>17</v>
      </c>
      <c r="E26" s="371" t="s">
        <v>16</v>
      </c>
      <c r="F26" s="372"/>
      <c r="G26" s="373"/>
      <c r="H26" s="371" t="s">
        <v>34</v>
      </c>
      <c r="I26" s="372"/>
      <c r="J26" s="373"/>
      <c r="K26" s="371" t="s">
        <v>38</v>
      </c>
      <c r="L26" s="372"/>
      <c r="M26" s="373"/>
      <c r="N26" s="371" t="s">
        <v>41</v>
      </c>
      <c r="O26" s="372"/>
      <c r="P26" s="373"/>
      <c r="Q26" s="316" t="s">
        <v>42</v>
      </c>
      <c r="R26" s="317"/>
      <c r="S26" s="318"/>
      <c r="T26" s="306" t="s">
        <v>43</v>
      </c>
      <c r="U26" s="213" t="s">
        <v>43</v>
      </c>
      <c r="V26" s="308"/>
      <c r="W26" s="307"/>
      <c r="X26" s="371" t="s">
        <v>47</v>
      </c>
      <c r="Y26" s="372"/>
      <c r="Z26" s="376"/>
      <c r="AA26" s="376"/>
      <c r="AB26" s="376"/>
      <c r="AC26" s="377"/>
      <c r="AD26" s="306" t="s">
        <v>58</v>
      </c>
      <c r="AE26" s="306"/>
      <c r="AF26" s="308" t="s">
        <v>12</v>
      </c>
      <c r="AG26" s="308"/>
      <c r="AH26" s="308" t="s">
        <v>58</v>
      </c>
      <c r="AI26" s="307"/>
      <c r="AJ26" s="363" t="s">
        <v>71</v>
      </c>
      <c r="AK26" s="364"/>
      <c r="AL26" s="365" t="s">
        <v>12</v>
      </c>
      <c r="AM26" s="366"/>
      <c r="AN26" s="367" t="s">
        <v>71</v>
      </c>
      <c r="AO26" s="364"/>
    </row>
    <row r="27" spans="1:41" ht="29.25" customHeight="1" thickBot="1">
      <c r="A27" s="355"/>
      <c r="B27" s="344" t="s">
        <v>11</v>
      </c>
      <c r="C27" s="75" t="s">
        <v>11</v>
      </c>
      <c r="D27" s="224" t="s">
        <v>11</v>
      </c>
      <c r="E27" s="224" t="s">
        <v>11</v>
      </c>
      <c r="F27" s="224" t="s">
        <v>50</v>
      </c>
      <c r="G27" s="224" t="s">
        <v>49</v>
      </c>
      <c r="H27" s="224" t="s">
        <v>11</v>
      </c>
      <c r="I27" s="224" t="s">
        <v>50</v>
      </c>
      <c r="J27" s="224" t="s">
        <v>49</v>
      </c>
      <c r="K27" s="224" t="s">
        <v>11</v>
      </c>
      <c r="L27" s="224" t="s">
        <v>50</v>
      </c>
      <c r="M27" s="224" t="s">
        <v>49</v>
      </c>
      <c r="N27" s="224" t="s">
        <v>11</v>
      </c>
      <c r="O27" s="224" t="s">
        <v>50</v>
      </c>
      <c r="P27" s="224" t="s">
        <v>49</v>
      </c>
      <c r="Q27" s="224" t="s">
        <v>11</v>
      </c>
      <c r="R27" s="224" t="s">
        <v>50</v>
      </c>
      <c r="S27" s="224" t="s">
        <v>49</v>
      </c>
      <c r="T27" s="225" t="s">
        <v>13</v>
      </c>
      <c r="U27" s="226" t="s">
        <v>11</v>
      </c>
      <c r="V27" s="224" t="s">
        <v>50</v>
      </c>
      <c r="W27" s="224" t="s">
        <v>51</v>
      </c>
      <c r="X27" s="227" t="s">
        <v>13</v>
      </c>
      <c r="Y27" s="228" t="s">
        <v>11</v>
      </c>
      <c r="Z27" s="229" t="s">
        <v>14</v>
      </c>
      <c r="AA27" s="230" t="s">
        <v>39</v>
      </c>
      <c r="AB27" s="231" t="s">
        <v>50</v>
      </c>
      <c r="AC27" s="231" t="s">
        <v>51</v>
      </c>
      <c r="AD27" s="286" t="s">
        <v>72</v>
      </c>
      <c r="AE27" s="309" t="s">
        <v>11</v>
      </c>
      <c r="AF27" s="310" t="s">
        <v>14</v>
      </c>
      <c r="AG27" s="311" t="s">
        <v>39</v>
      </c>
      <c r="AH27" s="231" t="s">
        <v>50</v>
      </c>
      <c r="AI27" s="231" t="s">
        <v>51</v>
      </c>
      <c r="AJ27" s="288" t="s">
        <v>72</v>
      </c>
      <c r="AK27" s="289" t="s">
        <v>11</v>
      </c>
      <c r="AL27" s="290" t="s">
        <v>14</v>
      </c>
      <c r="AM27" s="291" t="s">
        <v>39</v>
      </c>
      <c r="AN27" s="292" t="s">
        <v>50</v>
      </c>
      <c r="AO27" s="292" t="s">
        <v>51</v>
      </c>
    </row>
    <row r="28" spans="1:42" ht="16.5">
      <c r="A28" s="356" t="s">
        <v>0</v>
      </c>
      <c r="B28" s="339">
        <f>+B7</f>
        <v>43788.94</v>
      </c>
      <c r="C28" s="86">
        <f>+C7</f>
        <v>49761.12</v>
      </c>
      <c r="D28" s="86">
        <f>+D7</f>
        <v>50109.56</v>
      </c>
      <c r="E28" s="180">
        <f>+E7</f>
        <v>74335.89</v>
      </c>
      <c r="F28" s="185">
        <f aca="true" t="shared" si="35" ref="F28:F39">(E28-D28)</f>
        <v>24226.33</v>
      </c>
      <c r="G28" s="203">
        <f aca="true" t="shared" si="36" ref="G28:G39">(F28/D28)</f>
        <v>0.48346722661304553</v>
      </c>
      <c r="H28" s="185">
        <v>98839.5</v>
      </c>
      <c r="I28" s="185">
        <f aca="true" t="shared" si="37" ref="I28:I39">(H28-E28)</f>
        <v>24503.61</v>
      </c>
      <c r="J28" s="203">
        <f aca="true" t="shared" si="38" ref="J28:J39">(I28/E28)</f>
        <v>0.3296336399550742</v>
      </c>
      <c r="K28" s="185">
        <v>123391.27</v>
      </c>
      <c r="L28" s="185">
        <f aca="true" t="shared" si="39" ref="L28:L39">(K28-H28)</f>
        <v>24551.770000000004</v>
      </c>
      <c r="M28" s="182">
        <f aca="true" t="shared" si="40" ref="M28:M39">(L28/H28)</f>
        <v>0.24840038648516033</v>
      </c>
      <c r="N28" s="180">
        <v>175096.68</v>
      </c>
      <c r="O28" s="185">
        <f aca="true" t="shared" si="41" ref="O28:O39">(N28-K28)</f>
        <v>51705.40999999999</v>
      </c>
      <c r="P28" s="182">
        <f aca="true" t="shared" si="42" ref="P28:P39">(O28/K28)</f>
        <v>0.4190362089635676</v>
      </c>
      <c r="Q28" s="180">
        <f>+Q7</f>
        <v>152823.75</v>
      </c>
      <c r="R28" s="185">
        <f aca="true" t="shared" si="43" ref="R28:R39">(Q28-N28)</f>
        <v>-22272.929999999993</v>
      </c>
      <c r="S28" s="182">
        <f aca="true" t="shared" si="44" ref="S28:S39">(R28/N28)</f>
        <v>-0.1272036111706972</v>
      </c>
      <c r="T28" s="180">
        <f>+T7</f>
        <v>202178.58432976695</v>
      </c>
      <c r="U28" s="202">
        <f>+U7</f>
        <v>190866.35</v>
      </c>
      <c r="V28" s="185">
        <f aca="true" t="shared" si="45" ref="V28:V39">(U28-Q28)</f>
        <v>38042.600000000006</v>
      </c>
      <c r="W28" s="208">
        <f aca="true" t="shared" si="46" ref="W28:W39">(V28/Q28)</f>
        <v>0.24893120342878647</v>
      </c>
      <c r="X28" s="190">
        <f>+X7</f>
        <v>200409.6675</v>
      </c>
      <c r="Y28" s="202">
        <f>+Y7</f>
        <v>216921.03</v>
      </c>
      <c r="Z28" s="201">
        <f aca="true" t="shared" si="47" ref="Z28:Z39">+Y28-X28</f>
        <v>16511.36249999999</v>
      </c>
      <c r="AA28" s="155">
        <f aca="true" t="shared" si="48" ref="AA28:AA39">+Z28/X28</f>
        <v>0.08238805395952262</v>
      </c>
      <c r="AB28" s="199">
        <f aca="true" t="shared" si="49" ref="AB28:AB39">(Y28-U28)</f>
        <v>26054.679999999993</v>
      </c>
      <c r="AC28" s="90">
        <f aca="true" t="shared" si="50" ref="AC28:AC39">(AB28/U28)</f>
        <v>0.13650745665749878</v>
      </c>
      <c r="AD28" s="190">
        <f>+AD7</f>
        <v>227263.39086834</v>
      </c>
      <c r="AE28" s="202">
        <f>+AE7</f>
        <v>269860.51</v>
      </c>
      <c r="AF28" s="201">
        <f aca="true" t="shared" si="51" ref="AF28:AF39">+AE28-AD28</f>
        <v>42597.11913166</v>
      </c>
      <c r="AG28" s="155">
        <f aca="true" t="shared" si="52" ref="AG28:AG39">+AF28/AD28</f>
        <v>0.18743502404369958</v>
      </c>
      <c r="AH28" s="199">
        <f aca="true" t="shared" si="53" ref="AH28:AH39">(AE28-Y28)</f>
        <v>52939.48000000001</v>
      </c>
      <c r="AI28" s="90">
        <f aca="true" t="shared" si="54" ref="AI28:AI39">(AH28/Y28)</f>
        <v>0.24404955112005514</v>
      </c>
      <c r="AJ28" s="190">
        <f>+AJ7</f>
        <v>252864.6118496585</v>
      </c>
      <c r="AK28" s="202">
        <f>+AK7</f>
        <v>304269.12</v>
      </c>
      <c r="AL28" s="201">
        <f aca="true" t="shared" si="55" ref="AL28:AL39">+AK28-AJ28</f>
        <v>51404.508150341484</v>
      </c>
      <c r="AM28" s="155">
        <f aca="true" t="shared" si="56" ref="AM28:AM39">+AL28/AJ28</f>
        <v>0.20328866018193248</v>
      </c>
      <c r="AN28" s="199">
        <f aca="true" t="shared" si="57" ref="AN28:AN39">(AK28-AE28)</f>
        <v>34408.609999999986</v>
      </c>
      <c r="AO28" s="90">
        <f aca="true" t="shared" si="58" ref="AO28:AO39">(AN28/AE28)</f>
        <v>0.12750516924465896</v>
      </c>
      <c r="AP28" s="44"/>
    </row>
    <row r="29" spans="1:42" ht="16.5">
      <c r="A29" s="356" t="s">
        <v>1</v>
      </c>
      <c r="B29" s="340">
        <f aca="true" t="shared" si="59" ref="B29:B39">+B28+B8</f>
        <v>96569.6</v>
      </c>
      <c r="C29" s="113">
        <f aca="true" t="shared" si="60" ref="C29:C39">+C28+C8</f>
        <v>113579.75</v>
      </c>
      <c r="D29" s="63">
        <f aca="true" t="shared" si="61" ref="D29:D39">+D28+D8</f>
        <v>125245.42</v>
      </c>
      <c r="E29" s="70">
        <f aca="true" t="shared" si="62" ref="E29:E39">+E28+E8</f>
        <v>176660.52000000002</v>
      </c>
      <c r="F29" s="186">
        <f t="shared" si="35"/>
        <v>51415.10000000002</v>
      </c>
      <c r="G29" s="204">
        <f t="shared" si="36"/>
        <v>0.4105148116394198</v>
      </c>
      <c r="H29" s="186">
        <v>252695.64</v>
      </c>
      <c r="I29" s="186">
        <f t="shared" si="37"/>
        <v>76035.12</v>
      </c>
      <c r="J29" s="211">
        <f t="shared" si="38"/>
        <v>0.4304024464549294</v>
      </c>
      <c r="K29" s="186">
        <v>273034.5</v>
      </c>
      <c r="L29" s="186">
        <f t="shared" si="39"/>
        <v>20338.859999999986</v>
      </c>
      <c r="M29" s="183">
        <f t="shared" si="40"/>
        <v>0.08048757786244347</v>
      </c>
      <c r="N29" s="70">
        <v>395937.61</v>
      </c>
      <c r="O29" s="186">
        <f t="shared" si="41"/>
        <v>122903.10999999999</v>
      </c>
      <c r="P29" s="183">
        <f t="shared" si="42"/>
        <v>0.45013765659651067</v>
      </c>
      <c r="Q29" s="70">
        <f aca="true" t="shared" si="63" ref="Q29:Q39">+Q8+Q28</f>
        <v>446185.7</v>
      </c>
      <c r="R29" s="186">
        <f t="shared" si="43"/>
        <v>50248.090000000026</v>
      </c>
      <c r="S29" s="183">
        <f t="shared" si="44"/>
        <v>0.12690911075611136</v>
      </c>
      <c r="T29" s="70">
        <f aca="true" t="shared" si="64" ref="T29:T39">+T28+T8</f>
        <v>494797.7811717191</v>
      </c>
      <c r="U29" s="186">
        <f aca="true" t="shared" si="65" ref="U29:U39">+U8+U28</f>
        <v>478423.72</v>
      </c>
      <c r="V29" s="186">
        <f t="shared" si="45"/>
        <v>32238.01999999996</v>
      </c>
      <c r="W29" s="209">
        <f t="shared" si="46"/>
        <v>0.07225247245709569</v>
      </c>
      <c r="X29" s="70">
        <f aca="true" t="shared" si="66" ref="X29:X39">+X8+X28</f>
        <v>502344.90599999996</v>
      </c>
      <c r="Y29" s="186">
        <f aca="true" t="shared" si="67" ref="Y29:Y39">+Y8+Y28</f>
        <v>550511</v>
      </c>
      <c r="Z29" s="196">
        <f t="shared" si="47"/>
        <v>48166.09400000004</v>
      </c>
      <c r="AA29" s="156">
        <f t="shared" si="48"/>
        <v>0.0958825170210844</v>
      </c>
      <c r="AB29" s="177">
        <f t="shared" si="49"/>
        <v>72087.28000000003</v>
      </c>
      <c r="AC29" s="67">
        <f t="shared" si="50"/>
        <v>0.1506766428721386</v>
      </c>
      <c r="AD29" s="70">
        <f aca="true" t="shared" si="68" ref="AD29:AD39">+AD8+AD28</f>
        <v>576758.263458</v>
      </c>
      <c r="AE29" s="186">
        <f aca="true" t="shared" si="69" ref="AE29:AE39">+AE8+AE28</f>
        <v>604039.6699999999</v>
      </c>
      <c r="AF29" s="196">
        <f t="shared" si="51"/>
        <v>27281.406541999895</v>
      </c>
      <c r="AG29" s="156">
        <f t="shared" si="52"/>
        <v>0.04730128421295961</v>
      </c>
      <c r="AH29" s="177">
        <f t="shared" si="53"/>
        <v>53528.669999999925</v>
      </c>
      <c r="AI29" s="67">
        <f t="shared" si="54"/>
        <v>0.09723451484166515</v>
      </c>
      <c r="AJ29" s="70">
        <f aca="true" t="shared" si="70" ref="AJ29:AJ39">+AJ8+AJ28</f>
        <v>641730.0818365437</v>
      </c>
      <c r="AK29" s="186">
        <f aca="true" t="shared" si="71" ref="AK29:AK39">AK8+AK28</f>
        <v>670560.31</v>
      </c>
      <c r="AL29" s="196">
        <f t="shared" si="55"/>
        <v>28830.22816345631</v>
      </c>
      <c r="AM29" s="156">
        <f t="shared" si="56"/>
        <v>0.044925785746163155</v>
      </c>
      <c r="AN29" s="177">
        <f t="shared" si="57"/>
        <v>66520.64000000013</v>
      </c>
      <c r="AO29" s="67">
        <f t="shared" si="58"/>
        <v>0.11012627697117995</v>
      </c>
      <c r="AP29" s="44"/>
    </row>
    <row r="30" spans="1:42" ht="16.5">
      <c r="A30" s="356" t="s">
        <v>2</v>
      </c>
      <c r="B30" s="341">
        <f t="shared" si="59"/>
        <v>143647.31</v>
      </c>
      <c r="C30" s="63">
        <f t="shared" si="60"/>
        <v>150658.87</v>
      </c>
      <c r="D30" s="63">
        <f t="shared" si="61"/>
        <v>175864.74</v>
      </c>
      <c r="E30" s="70">
        <f t="shared" si="62"/>
        <v>236924.73</v>
      </c>
      <c r="F30" s="186">
        <f t="shared" si="35"/>
        <v>61059.99000000002</v>
      </c>
      <c r="G30" s="211">
        <f t="shared" si="36"/>
        <v>0.34719859137198295</v>
      </c>
      <c r="H30" s="186">
        <v>358277.54</v>
      </c>
      <c r="I30" s="186">
        <f t="shared" si="37"/>
        <v>121352.80999999997</v>
      </c>
      <c r="J30" s="211">
        <f t="shared" si="38"/>
        <v>0.5121998450731587</v>
      </c>
      <c r="K30" s="186">
        <v>404066.5</v>
      </c>
      <c r="L30" s="186">
        <f t="shared" si="39"/>
        <v>45788.96000000002</v>
      </c>
      <c r="M30" s="183">
        <f t="shared" si="40"/>
        <v>0.127803043417123</v>
      </c>
      <c r="N30" s="70">
        <v>574430.02</v>
      </c>
      <c r="O30" s="186">
        <f t="shared" si="41"/>
        <v>170363.52000000002</v>
      </c>
      <c r="P30" s="183">
        <f t="shared" si="42"/>
        <v>0.42162248045804346</v>
      </c>
      <c r="Q30" s="70">
        <f t="shared" si="63"/>
        <v>648905.37</v>
      </c>
      <c r="R30" s="186">
        <f t="shared" si="43"/>
        <v>74475.34999999998</v>
      </c>
      <c r="S30" s="183">
        <f t="shared" si="44"/>
        <v>0.12965086678443438</v>
      </c>
      <c r="T30" s="70">
        <f t="shared" si="64"/>
        <v>708746.7101081185</v>
      </c>
      <c r="U30" s="186">
        <f t="shared" si="65"/>
        <v>671509.34</v>
      </c>
      <c r="V30" s="186">
        <f t="shared" si="45"/>
        <v>22603.969999999972</v>
      </c>
      <c r="W30" s="209">
        <f t="shared" si="46"/>
        <v>0.03483400052614755</v>
      </c>
      <c r="X30" s="70">
        <f t="shared" si="66"/>
        <v>705084.8069999999</v>
      </c>
      <c r="Y30" s="186">
        <f t="shared" si="67"/>
        <v>766672.54</v>
      </c>
      <c r="Z30" s="196">
        <f t="shared" si="47"/>
        <v>61587.733000000124</v>
      </c>
      <c r="AA30" s="156">
        <f t="shared" si="48"/>
        <v>0.08734797912047498</v>
      </c>
      <c r="AB30" s="177">
        <f t="shared" si="49"/>
        <v>95163.20000000007</v>
      </c>
      <c r="AC30" s="67">
        <f t="shared" si="50"/>
        <v>0.14171537807649864</v>
      </c>
      <c r="AD30" s="70">
        <f t="shared" si="68"/>
        <v>803225.9533621201</v>
      </c>
      <c r="AE30" s="186">
        <f t="shared" si="69"/>
        <v>841571.21</v>
      </c>
      <c r="AF30" s="196">
        <f t="shared" si="51"/>
        <v>38345.25663787988</v>
      </c>
      <c r="AG30" s="156">
        <f t="shared" si="52"/>
        <v>0.04773906579758212</v>
      </c>
      <c r="AH30" s="177">
        <f t="shared" si="53"/>
        <v>74898.66999999993</v>
      </c>
      <c r="AI30" s="67">
        <f t="shared" si="54"/>
        <v>0.0976931689766793</v>
      </c>
      <c r="AJ30" s="70">
        <f t="shared" si="70"/>
        <v>893709.3570083629</v>
      </c>
      <c r="AK30" s="186">
        <f t="shared" si="71"/>
        <v>969633.6400000001</v>
      </c>
      <c r="AL30" s="196">
        <f t="shared" si="55"/>
        <v>75924.28299163724</v>
      </c>
      <c r="AM30" s="156">
        <f t="shared" si="56"/>
        <v>0.08495410996455169</v>
      </c>
      <c r="AN30" s="177">
        <f t="shared" si="57"/>
        <v>128062.43000000017</v>
      </c>
      <c r="AO30" s="67">
        <f t="shared" si="58"/>
        <v>0.15217064043813971</v>
      </c>
      <c r="AP30" s="44"/>
    </row>
    <row r="31" spans="1:42" ht="16.5">
      <c r="A31" s="356" t="s">
        <v>3</v>
      </c>
      <c r="B31" s="341">
        <f t="shared" si="59"/>
        <v>177211.22999999998</v>
      </c>
      <c r="C31" s="63">
        <f t="shared" si="60"/>
        <v>196265.06</v>
      </c>
      <c r="D31" s="63">
        <f t="shared" si="61"/>
        <v>231636.44999999998</v>
      </c>
      <c r="E31" s="70">
        <f t="shared" si="62"/>
        <v>296540.27</v>
      </c>
      <c r="F31" s="186">
        <f t="shared" si="35"/>
        <v>64903.820000000036</v>
      </c>
      <c r="G31" s="211">
        <f t="shared" si="36"/>
        <v>0.280196920648715</v>
      </c>
      <c r="H31" s="186">
        <v>459847.6</v>
      </c>
      <c r="I31" s="186">
        <f t="shared" si="37"/>
        <v>163307.32999999996</v>
      </c>
      <c r="J31" s="211">
        <f t="shared" si="38"/>
        <v>0.550708778945942</v>
      </c>
      <c r="K31" s="186">
        <v>521849.6</v>
      </c>
      <c r="L31" s="186">
        <f t="shared" si="39"/>
        <v>62002</v>
      </c>
      <c r="M31" s="183">
        <f t="shared" si="40"/>
        <v>0.13483162682593103</v>
      </c>
      <c r="N31" s="70">
        <v>732807.49</v>
      </c>
      <c r="O31" s="186">
        <f t="shared" si="41"/>
        <v>210957.89</v>
      </c>
      <c r="P31" s="183">
        <f t="shared" si="42"/>
        <v>0.40425036255656804</v>
      </c>
      <c r="Q31" s="70">
        <f t="shared" si="63"/>
        <v>812618.03</v>
      </c>
      <c r="R31" s="186">
        <f t="shared" si="43"/>
        <v>79810.54000000004</v>
      </c>
      <c r="S31" s="183">
        <f t="shared" si="44"/>
        <v>0.10891064991707446</v>
      </c>
      <c r="T31" s="70">
        <f t="shared" si="64"/>
        <v>902464.3522533127</v>
      </c>
      <c r="U31" s="186">
        <f t="shared" si="65"/>
        <v>869702.74</v>
      </c>
      <c r="V31" s="186">
        <f t="shared" si="45"/>
        <v>57084.70999999996</v>
      </c>
      <c r="W31" s="209">
        <f t="shared" si="46"/>
        <v>0.0702478998650817</v>
      </c>
      <c r="X31" s="70">
        <f t="shared" si="66"/>
        <v>913187.8769999999</v>
      </c>
      <c r="Y31" s="186">
        <f t="shared" si="67"/>
        <v>992827.87</v>
      </c>
      <c r="Z31" s="196">
        <f t="shared" si="47"/>
        <v>79639.99300000013</v>
      </c>
      <c r="AA31" s="156">
        <f t="shared" si="48"/>
        <v>0.08721096173728568</v>
      </c>
      <c r="AB31" s="177">
        <f t="shared" si="49"/>
        <v>123125.13</v>
      </c>
      <c r="AC31" s="67">
        <f t="shared" si="50"/>
        <v>0.14157150982414982</v>
      </c>
      <c r="AD31" s="70">
        <f t="shared" si="68"/>
        <v>1040163.9171858601</v>
      </c>
      <c r="AE31" s="186">
        <f t="shared" si="69"/>
        <v>1086943.46</v>
      </c>
      <c r="AF31" s="196">
        <f t="shared" si="51"/>
        <v>46779.54281413986</v>
      </c>
      <c r="AG31" s="156">
        <f t="shared" si="52"/>
        <v>0.044973241275952786</v>
      </c>
      <c r="AH31" s="177">
        <f t="shared" si="53"/>
        <v>94115.58999999997</v>
      </c>
      <c r="AI31" s="67">
        <f t="shared" si="54"/>
        <v>0.09479547547350778</v>
      </c>
      <c r="AJ31" s="70">
        <f t="shared" si="70"/>
        <v>1157338.3824568472</v>
      </c>
      <c r="AK31" s="186">
        <f t="shared" si="71"/>
        <v>1256069.8800000001</v>
      </c>
      <c r="AL31" s="196">
        <f t="shared" si="55"/>
        <v>98731.49754315289</v>
      </c>
      <c r="AM31" s="156">
        <f t="shared" si="56"/>
        <v>0.08530910150371186</v>
      </c>
      <c r="AN31" s="177">
        <f t="shared" si="57"/>
        <v>169126.42000000016</v>
      </c>
      <c r="AO31" s="67">
        <f t="shared" si="58"/>
        <v>0.15559817619216382</v>
      </c>
      <c r="AP31" s="44"/>
    </row>
    <row r="32" spans="1:42" ht="16.5">
      <c r="A32" s="356" t="s">
        <v>4</v>
      </c>
      <c r="B32" s="341">
        <f t="shared" si="59"/>
        <v>226221.8</v>
      </c>
      <c r="C32" s="63">
        <f t="shared" si="60"/>
        <v>250316.78</v>
      </c>
      <c r="D32" s="63">
        <f t="shared" si="61"/>
        <v>298633.82999999996</v>
      </c>
      <c r="E32" s="70">
        <f t="shared" si="62"/>
        <v>366172.68000000005</v>
      </c>
      <c r="F32" s="186">
        <f t="shared" si="35"/>
        <v>67538.8500000001</v>
      </c>
      <c r="G32" s="211">
        <f t="shared" si="36"/>
        <v>0.22615940732501774</v>
      </c>
      <c r="H32" s="186">
        <v>601598.26</v>
      </c>
      <c r="I32" s="186">
        <f t="shared" si="37"/>
        <v>235425.57999999996</v>
      </c>
      <c r="J32" s="211">
        <f t="shared" si="38"/>
        <v>0.6429359503281346</v>
      </c>
      <c r="K32" s="186">
        <v>673595.35</v>
      </c>
      <c r="L32" s="186">
        <f t="shared" si="39"/>
        <v>71997.08999999997</v>
      </c>
      <c r="M32" s="183">
        <f t="shared" si="40"/>
        <v>0.11967636010117444</v>
      </c>
      <c r="N32" s="70">
        <v>952494.43</v>
      </c>
      <c r="O32" s="186">
        <f t="shared" si="41"/>
        <v>278899.0800000001</v>
      </c>
      <c r="P32" s="183">
        <f t="shared" si="42"/>
        <v>0.4140454354383534</v>
      </c>
      <c r="Q32" s="70">
        <f t="shared" si="63"/>
        <v>1056978.98</v>
      </c>
      <c r="R32" s="186">
        <f t="shared" si="43"/>
        <v>104484.54999999993</v>
      </c>
      <c r="S32" s="183">
        <f t="shared" si="44"/>
        <v>0.10969570709195635</v>
      </c>
      <c r="T32" s="70">
        <f t="shared" si="64"/>
        <v>1164940.0446253356</v>
      </c>
      <c r="U32" s="186">
        <f t="shared" si="65"/>
        <v>1199081.5899999999</v>
      </c>
      <c r="V32" s="186">
        <f t="shared" si="45"/>
        <v>142102.60999999987</v>
      </c>
      <c r="W32" s="209">
        <f t="shared" si="46"/>
        <v>0.134442228926823</v>
      </c>
      <c r="X32" s="70">
        <f t="shared" si="66"/>
        <v>1259035.6694999998</v>
      </c>
      <c r="Y32" s="186">
        <f t="shared" si="67"/>
        <v>1370384.85</v>
      </c>
      <c r="Z32" s="196">
        <f t="shared" si="47"/>
        <v>111349.18050000025</v>
      </c>
      <c r="AA32" s="156">
        <f t="shared" si="48"/>
        <v>0.0884400523332435</v>
      </c>
      <c r="AB32" s="177">
        <f t="shared" si="49"/>
        <v>171303.26000000024</v>
      </c>
      <c r="AC32" s="67">
        <f t="shared" si="50"/>
        <v>0.14286205494990567</v>
      </c>
      <c r="AD32" s="70">
        <f t="shared" si="68"/>
        <v>1435722.0588783</v>
      </c>
      <c r="AE32" s="186">
        <f t="shared" si="69"/>
        <v>1480487.5</v>
      </c>
      <c r="AF32" s="196">
        <f t="shared" si="51"/>
        <v>44765.44112169999</v>
      </c>
      <c r="AG32" s="156">
        <f t="shared" si="52"/>
        <v>0.031179740427387668</v>
      </c>
      <c r="AH32" s="177">
        <f t="shared" si="53"/>
        <v>110102.6499999999</v>
      </c>
      <c r="AI32" s="67">
        <f t="shared" si="54"/>
        <v>0.08034432809148459</v>
      </c>
      <c r="AJ32" s="70">
        <f t="shared" si="70"/>
        <v>1597456.1488109406</v>
      </c>
      <c r="AK32" s="186">
        <f t="shared" si="71"/>
        <v>1696129.2800000003</v>
      </c>
      <c r="AL32" s="196">
        <f t="shared" si="55"/>
        <v>98673.1311890597</v>
      </c>
      <c r="AM32" s="156">
        <f t="shared" si="56"/>
        <v>0.06176891382120668</v>
      </c>
      <c r="AN32" s="177">
        <f t="shared" si="57"/>
        <v>215641.78000000026</v>
      </c>
      <c r="AO32" s="67">
        <f t="shared" si="58"/>
        <v>0.1456559275238732</v>
      </c>
      <c r="AP32" s="284"/>
    </row>
    <row r="33" spans="1:42" ht="16.5">
      <c r="A33" s="356" t="s">
        <v>5</v>
      </c>
      <c r="B33" s="341">
        <f t="shared" si="59"/>
        <v>265122.98</v>
      </c>
      <c r="C33" s="63">
        <f t="shared" si="60"/>
        <v>288283.58</v>
      </c>
      <c r="D33" s="63">
        <f t="shared" si="61"/>
        <v>355301.99999999994</v>
      </c>
      <c r="E33" s="70">
        <f t="shared" si="62"/>
        <v>471564.98000000004</v>
      </c>
      <c r="F33" s="186">
        <f t="shared" si="35"/>
        <v>116262.9800000001</v>
      </c>
      <c r="G33" s="211">
        <f t="shared" si="36"/>
        <v>0.3272229821391383</v>
      </c>
      <c r="H33" s="186">
        <v>709341.81</v>
      </c>
      <c r="I33" s="186">
        <f t="shared" si="37"/>
        <v>237776.83000000002</v>
      </c>
      <c r="J33" s="211">
        <f t="shared" si="38"/>
        <v>0.5042291944579939</v>
      </c>
      <c r="K33" s="186">
        <v>790034.95</v>
      </c>
      <c r="L33" s="186">
        <f t="shared" si="39"/>
        <v>80693.1399999999</v>
      </c>
      <c r="M33" s="183">
        <f t="shared" si="40"/>
        <v>0.1137577665131566</v>
      </c>
      <c r="N33" s="70">
        <v>1117038.01</v>
      </c>
      <c r="O33" s="186">
        <f t="shared" si="41"/>
        <v>327003.06000000006</v>
      </c>
      <c r="P33" s="183">
        <f t="shared" si="42"/>
        <v>0.4139096124798024</v>
      </c>
      <c r="Q33" s="70">
        <f t="shared" si="63"/>
        <v>1251169.44</v>
      </c>
      <c r="R33" s="186">
        <f t="shared" si="43"/>
        <v>134131.42999999993</v>
      </c>
      <c r="S33" s="183">
        <f t="shared" si="44"/>
        <v>0.12007776709406687</v>
      </c>
      <c r="T33" s="70">
        <f t="shared" si="64"/>
        <v>1381252.3530290145</v>
      </c>
      <c r="U33" s="186">
        <f t="shared" si="65"/>
        <v>1382940.5899999999</v>
      </c>
      <c r="V33" s="186">
        <f t="shared" si="45"/>
        <v>131771.1499999999</v>
      </c>
      <c r="W33" s="209">
        <f t="shared" si="46"/>
        <v>0.10531838917037481</v>
      </c>
      <c r="X33" s="70">
        <f t="shared" si="66"/>
        <v>1452087.6194999998</v>
      </c>
      <c r="Y33" s="186">
        <f t="shared" si="67"/>
        <v>1569981.3900000001</v>
      </c>
      <c r="Z33" s="196">
        <f t="shared" si="47"/>
        <v>117893.77050000033</v>
      </c>
      <c r="AA33" s="156">
        <f t="shared" si="48"/>
        <v>0.08118915753898855</v>
      </c>
      <c r="AB33" s="177">
        <f t="shared" si="49"/>
        <v>187040.80000000028</v>
      </c>
      <c r="AC33" s="67">
        <f t="shared" si="50"/>
        <v>0.13524861541593794</v>
      </c>
      <c r="AD33" s="70">
        <f t="shared" si="68"/>
        <v>1644834.9627124202</v>
      </c>
      <c r="AE33" s="186">
        <f t="shared" si="69"/>
        <v>1705238.4</v>
      </c>
      <c r="AF33" s="196">
        <f t="shared" si="51"/>
        <v>60403.437287579756</v>
      </c>
      <c r="AG33" s="156">
        <f t="shared" si="52"/>
        <v>0.03672309906883988</v>
      </c>
      <c r="AH33" s="177">
        <f t="shared" si="53"/>
        <v>135257.00999999978</v>
      </c>
      <c r="AI33" s="67">
        <f t="shared" si="54"/>
        <v>0.08615198298624403</v>
      </c>
      <c r="AJ33" s="70">
        <f t="shared" si="70"/>
        <v>1830125.6212619743</v>
      </c>
      <c r="AK33" s="186">
        <f t="shared" si="71"/>
        <v>1971489.2500000002</v>
      </c>
      <c r="AL33" s="196">
        <f t="shared" si="55"/>
        <v>141363.6287380259</v>
      </c>
      <c r="AM33" s="156">
        <f t="shared" si="56"/>
        <v>0.07724258220074956</v>
      </c>
      <c r="AN33" s="177">
        <f t="shared" si="57"/>
        <v>266250.8500000003</v>
      </c>
      <c r="AO33" s="67">
        <f t="shared" si="58"/>
        <v>0.15613702459433257</v>
      </c>
      <c r="AP33" s="44"/>
    </row>
    <row r="34" spans="1:42" ht="16.5">
      <c r="A34" s="356" t="s">
        <v>6</v>
      </c>
      <c r="B34" s="341">
        <f t="shared" si="59"/>
        <v>299553.62</v>
      </c>
      <c r="C34" s="63">
        <f t="shared" si="60"/>
        <v>319802.92000000004</v>
      </c>
      <c r="D34" s="63">
        <f t="shared" si="61"/>
        <v>392170.56999999995</v>
      </c>
      <c r="E34" s="70">
        <f t="shared" si="62"/>
        <v>546468.01</v>
      </c>
      <c r="F34" s="186">
        <f t="shared" si="35"/>
        <v>154297.44000000006</v>
      </c>
      <c r="G34" s="211">
        <f t="shared" si="36"/>
        <v>0.3934447197299891</v>
      </c>
      <c r="H34" s="186">
        <v>808800.41</v>
      </c>
      <c r="I34" s="186">
        <f t="shared" si="37"/>
        <v>262332.4</v>
      </c>
      <c r="J34" s="211">
        <f t="shared" si="38"/>
        <v>0.480050790164277</v>
      </c>
      <c r="K34" s="186">
        <v>930595.21</v>
      </c>
      <c r="L34" s="186">
        <f t="shared" si="39"/>
        <v>121794.79999999993</v>
      </c>
      <c r="M34" s="183">
        <f t="shared" si="40"/>
        <v>0.15058696619602346</v>
      </c>
      <c r="N34" s="70">
        <v>1258757.95</v>
      </c>
      <c r="O34" s="186">
        <f t="shared" si="41"/>
        <v>328162.74</v>
      </c>
      <c r="P34" s="183">
        <f t="shared" si="42"/>
        <v>0.3526374695180303</v>
      </c>
      <c r="Q34" s="70">
        <f t="shared" si="63"/>
        <v>1426857.95</v>
      </c>
      <c r="R34" s="186">
        <f t="shared" si="43"/>
        <v>168100</v>
      </c>
      <c r="S34" s="183">
        <f t="shared" si="44"/>
        <v>0.1335443402760634</v>
      </c>
      <c r="T34" s="70">
        <f t="shared" si="64"/>
        <v>1574745.7408811445</v>
      </c>
      <c r="U34" s="186">
        <f t="shared" si="65"/>
        <v>1568945.48</v>
      </c>
      <c r="V34" s="186">
        <f t="shared" si="45"/>
        <v>142087.53000000003</v>
      </c>
      <c r="W34" s="209">
        <f t="shared" si="46"/>
        <v>0.09958071159080695</v>
      </c>
      <c r="X34" s="70">
        <f t="shared" si="66"/>
        <v>1647392.7539999997</v>
      </c>
      <c r="Y34" s="186">
        <f t="shared" si="67"/>
        <v>1749320.7400000002</v>
      </c>
      <c r="Z34" s="196">
        <f t="shared" si="47"/>
        <v>101927.9860000005</v>
      </c>
      <c r="AA34" s="156">
        <f t="shared" si="48"/>
        <v>0.06187230443530318</v>
      </c>
      <c r="AB34" s="177">
        <f t="shared" si="49"/>
        <v>180375.26000000024</v>
      </c>
      <c r="AC34" s="67">
        <f t="shared" si="50"/>
        <v>0.11496591965706816</v>
      </c>
      <c r="AD34" s="70">
        <f t="shared" si="68"/>
        <v>1832724.8542417202</v>
      </c>
      <c r="AE34" s="186">
        <f t="shared" si="69"/>
        <v>1942394.49</v>
      </c>
      <c r="AF34" s="196">
        <f t="shared" si="51"/>
        <v>109669.63575827982</v>
      </c>
      <c r="AG34" s="156">
        <f t="shared" si="52"/>
        <v>0.05983966196805632</v>
      </c>
      <c r="AH34" s="177">
        <f t="shared" si="53"/>
        <v>193073.74999999977</v>
      </c>
      <c r="AI34" s="67">
        <f t="shared" si="54"/>
        <v>0.11037069737136927</v>
      </c>
      <c r="AJ34" s="70">
        <f t="shared" si="70"/>
        <v>2039181.30907205</v>
      </c>
      <c r="AK34" s="186">
        <f t="shared" si="71"/>
        <v>2242266.7600000002</v>
      </c>
      <c r="AL34" s="196">
        <f t="shared" si="55"/>
        <v>203085.4509279502</v>
      </c>
      <c r="AM34" s="156">
        <f t="shared" si="56"/>
        <v>0.09959165966481238</v>
      </c>
      <c r="AN34" s="177">
        <f t="shared" si="57"/>
        <v>299872.27000000025</v>
      </c>
      <c r="AO34" s="67">
        <f t="shared" si="58"/>
        <v>0.15438278451871032</v>
      </c>
      <c r="AP34" s="44"/>
    </row>
    <row r="35" spans="1:42" ht="16.5">
      <c r="A35" s="356" t="s">
        <v>7</v>
      </c>
      <c r="B35" s="341">
        <f t="shared" si="59"/>
        <v>350452.36</v>
      </c>
      <c r="C35" s="63">
        <f t="shared" si="60"/>
        <v>372289.39</v>
      </c>
      <c r="D35" s="63">
        <f t="shared" si="61"/>
        <v>459268.11999999994</v>
      </c>
      <c r="E35" s="70">
        <f t="shared" si="62"/>
        <v>669821.56</v>
      </c>
      <c r="F35" s="186">
        <f t="shared" si="35"/>
        <v>210553.44000000012</v>
      </c>
      <c r="G35" s="211">
        <f t="shared" si="36"/>
        <v>0.4584542902738386</v>
      </c>
      <c r="H35" s="186">
        <v>963356.49</v>
      </c>
      <c r="I35" s="186">
        <f t="shared" si="37"/>
        <v>293534.92999999993</v>
      </c>
      <c r="J35" s="211">
        <f t="shared" si="38"/>
        <v>0.43822854851074056</v>
      </c>
      <c r="K35" s="186">
        <v>1116471.96</v>
      </c>
      <c r="L35" s="186">
        <f t="shared" si="39"/>
        <v>153115.46999999997</v>
      </c>
      <c r="M35" s="183">
        <f t="shared" si="40"/>
        <v>0.1589395738642919</v>
      </c>
      <c r="N35" s="70">
        <v>1481662.88</v>
      </c>
      <c r="O35" s="186">
        <f t="shared" si="41"/>
        <v>365190.9199999999</v>
      </c>
      <c r="P35" s="183">
        <f t="shared" si="42"/>
        <v>0.3270936781968084</v>
      </c>
      <c r="Q35" s="70">
        <f t="shared" si="63"/>
        <v>1718215.33</v>
      </c>
      <c r="R35" s="186">
        <f t="shared" si="43"/>
        <v>236552.4500000002</v>
      </c>
      <c r="S35" s="183">
        <f t="shared" si="44"/>
        <v>0.1596533551545816</v>
      </c>
      <c r="T35" s="70">
        <f t="shared" si="64"/>
        <v>1877042.7625258958</v>
      </c>
      <c r="U35" s="186">
        <f t="shared" si="65"/>
        <v>1876153.88</v>
      </c>
      <c r="V35" s="186">
        <f t="shared" si="45"/>
        <v>157938.5499999998</v>
      </c>
      <c r="W35" s="209">
        <f t="shared" si="46"/>
        <v>0.09192011457609321</v>
      </c>
      <c r="X35" s="70">
        <f t="shared" si="66"/>
        <v>1969961.5739999998</v>
      </c>
      <c r="Y35" s="186">
        <f t="shared" si="67"/>
        <v>2066051.0200000003</v>
      </c>
      <c r="Z35" s="196">
        <f t="shared" si="47"/>
        <v>96089.44600000046</v>
      </c>
      <c r="AA35" s="156">
        <f t="shared" si="48"/>
        <v>0.04877731995801887</v>
      </c>
      <c r="AB35" s="177">
        <f t="shared" si="49"/>
        <v>189897.14000000036</v>
      </c>
      <c r="AC35" s="67">
        <f t="shared" si="50"/>
        <v>0.10121618595591976</v>
      </c>
      <c r="AD35" s="70">
        <f t="shared" si="68"/>
        <v>2164556.20053156</v>
      </c>
      <c r="AE35" s="186">
        <f t="shared" si="69"/>
        <v>2310709.95</v>
      </c>
      <c r="AF35" s="196">
        <f t="shared" si="51"/>
        <v>146153.7494684402</v>
      </c>
      <c r="AG35" s="156">
        <f t="shared" si="52"/>
        <v>0.06752134660793217</v>
      </c>
      <c r="AH35" s="177">
        <f t="shared" si="53"/>
        <v>244658.92999999993</v>
      </c>
      <c r="AI35" s="67">
        <f t="shared" si="54"/>
        <v>0.11841862937150502</v>
      </c>
      <c r="AJ35" s="70">
        <f t="shared" si="70"/>
        <v>2408393.4565214403</v>
      </c>
      <c r="AK35" s="186">
        <f t="shared" si="71"/>
        <v>2655996.68</v>
      </c>
      <c r="AL35" s="196">
        <f t="shared" si="55"/>
        <v>247603.22347855987</v>
      </c>
      <c r="AM35" s="156">
        <f t="shared" si="56"/>
        <v>0.10280846047314264</v>
      </c>
      <c r="AN35" s="177">
        <f t="shared" si="57"/>
        <v>345286.73</v>
      </c>
      <c r="AO35" s="67">
        <f t="shared" si="58"/>
        <v>0.14942884977839818</v>
      </c>
      <c r="AP35" s="44"/>
    </row>
    <row r="36" spans="1:42" ht="16.5">
      <c r="A36" s="356" t="s">
        <v>8</v>
      </c>
      <c r="B36" s="341">
        <f t="shared" si="59"/>
        <v>399217.18</v>
      </c>
      <c r="C36" s="63">
        <f t="shared" si="60"/>
        <v>426130.34</v>
      </c>
      <c r="D36" s="63">
        <f t="shared" si="61"/>
        <v>529665.0199999999</v>
      </c>
      <c r="E36" s="70">
        <f t="shared" si="62"/>
        <v>778840.8700000001</v>
      </c>
      <c r="F36" s="186">
        <f t="shared" si="35"/>
        <v>249175.8500000002</v>
      </c>
      <c r="G36" s="211">
        <f t="shared" si="36"/>
        <v>0.4704404493239902</v>
      </c>
      <c r="H36" s="186">
        <v>1085035.7</v>
      </c>
      <c r="I36" s="186">
        <f t="shared" si="37"/>
        <v>306194.82999999984</v>
      </c>
      <c r="J36" s="211">
        <f t="shared" si="38"/>
        <v>0.3931417081386597</v>
      </c>
      <c r="K36" s="186">
        <v>1262498.46</v>
      </c>
      <c r="L36" s="186">
        <f t="shared" si="39"/>
        <v>177462.76</v>
      </c>
      <c r="M36" s="183">
        <f t="shared" si="40"/>
        <v>0.16355476598604085</v>
      </c>
      <c r="N36" s="70">
        <v>1663655.56</v>
      </c>
      <c r="O36" s="186">
        <f t="shared" si="41"/>
        <v>401157.1000000001</v>
      </c>
      <c r="P36" s="183">
        <f t="shared" si="42"/>
        <v>0.317748585610156</v>
      </c>
      <c r="Q36" s="70">
        <f t="shared" si="63"/>
        <v>1909556.05</v>
      </c>
      <c r="R36" s="186">
        <f t="shared" si="43"/>
        <v>245900.49</v>
      </c>
      <c r="S36" s="183">
        <f t="shared" si="44"/>
        <v>0.14780733218599648</v>
      </c>
      <c r="T36" s="70">
        <f t="shared" si="64"/>
        <v>2119995.289688437</v>
      </c>
      <c r="U36" s="186">
        <f t="shared" si="65"/>
        <v>2103543.58</v>
      </c>
      <c r="V36" s="186">
        <f t="shared" si="45"/>
        <v>193987.53000000003</v>
      </c>
      <c r="W36" s="209">
        <f t="shared" si="46"/>
        <v>0.10158776433925573</v>
      </c>
      <c r="X36" s="70">
        <f t="shared" si="66"/>
        <v>2208720.7589999996</v>
      </c>
      <c r="Y36" s="186">
        <f t="shared" si="67"/>
        <v>2323128.33</v>
      </c>
      <c r="Z36" s="196">
        <f t="shared" si="47"/>
        <v>114407.57100000046</v>
      </c>
      <c r="AA36" s="156">
        <f t="shared" si="48"/>
        <v>0.05179811460268006</v>
      </c>
      <c r="AB36" s="177">
        <f t="shared" si="49"/>
        <v>219584.75</v>
      </c>
      <c r="AC36" s="67">
        <f t="shared" si="50"/>
        <v>0.10438802033281383</v>
      </c>
      <c r="AD36" s="70">
        <f t="shared" si="68"/>
        <v>2433890.44251774</v>
      </c>
      <c r="AE36" s="186">
        <f t="shared" si="69"/>
        <v>2579880.4400000004</v>
      </c>
      <c r="AF36" s="196">
        <f t="shared" si="51"/>
        <v>145989.99748226022</v>
      </c>
      <c r="AG36" s="156">
        <f t="shared" si="52"/>
        <v>0.05998215652272365</v>
      </c>
      <c r="AH36" s="177">
        <f t="shared" si="53"/>
        <v>256752.11000000034</v>
      </c>
      <c r="AI36" s="67">
        <f t="shared" si="54"/>
        <v>0.11051998578141412</v>
      </c>
      <c r="AJ36" s="70">
        <f t="shared" si="70"/>
        <v>2708068.2008673633</v>
      </c>
      <c r="AK36" s="186">
        <f t="shared" si="71"/>
        <v>2958666.4400000004</v>
      </c>
      <c r="AL36" s="196">
        <f t="shared" si="55"/>
        <v>250598.23913263716</v>
      </c>
      <c r="AM36" s="156">
        <f t="shared" si="56"/>
        <v>0.09253763958100221</v>
      </c>
      <c r="AN36" s="177">
        <f t="shared" si="57"/>
        <v>378786</v>
      </c>
      <c r="AO36" s="67">
        <f t="shared" si="58"/>
        <v>0.146823083010777</v>
      </c>
      <c r="AP36" s="44"/>
    </row>
    <row r="37" spans="1:42" ht="16.5">
      <c r="A37" s="356" t="s">
        <v>9</v>
      </c>
      <c r="B37" s="341">
        <f t="shared" si="59"/>
        <v>445204.02999999997</v>
      </c>
      <c r="C37" s="63">
        <f t="shared" si="60"/>
        <v>476708.02</v>
      </c>
      <c r="D37" s="63">
        <f t="shared" si="61"/>
        <v>597750.1499999999</v>
      </c>
      <c r="E37" s="70">
        <f t="shared" si="62"/>
        <v>865591.1200000001</v>
      </c>
      <c r="F37" s="186">
        <f t="shared" si="35"/>
        <v>267840.9700000002</v>
      </c>
      <c r="G37" s="211">
        <f t="shared" si="36"/>
        <v>0.4480818114391109</v>
      </c>
      <c r="H37" s="186">
        <v>1193418.27</v>
      </c>
      <c r="I37" s="186">
        <f t="shared" si="37"/>
        <v>327827.1499999999</v>
      </c>
      <c r="J37" s="211">
        <f t="shared" si="38"/>
        <v>0.37873210852717604</v>
      </c>
      <c r="K37" s="186">
        <v>1408770.23</v>
      </c>
      <c r="L37" s="186">
        <f t="shared" si="39"/>
        <v>215351.95999999996</v>
      </c>
      <c r="M37" s="183">
        <f t="shared" si="40"/>
        <v>0.18044969262955893</v>
      </c>
      <c r="N37" s="70">
        <v>1834225.75</v>
      </c>
      <c r="O37" s="186">
        <f t="shared" si="41"/>
        <v>425455.52</v>
      </c>
      <c r="P37" s="183">
        <f t="shared" si="42"/>
        <v>0.30200490537055147</v>
      </c>
      <c r="Q37" s="70">
        <f t="shared" si="63"/>
        <v>2099468.16</v>
      </c>
      <c r="R37" s="186">
        <f t="shared" si="43"/>
        <v>265242.41000000015</v>
      </c>
      <c r="S37" s="183">
        <f t="shared" si="44"/>
        <v>0.1446072872981966</v>
      </c>
      <c r="T37" s="70">
        <f t="shared" si="64"/>
        <v>2348070.383506127</v>
      </c>
      <c r="U37" s="186">
        <f t="shared" si="65"/>
        <v>2354435</v>
      </c>
      <c r="V37" s="186">
        <f t="shared" si="45"/>
        <v>254966.83999999985</v>
      </c>
      <c r="W37" s="209">
        <f t="shared" si="46"/>
        <v>0.12144353739568017</v>
      </c>
      <c r="X37" s="70">
        <f t="shared" si="66"/>
        <v>2472156.7499999995</v>
      </c>
      <c r="Y37" s="186">
        <f t="shared" si="67"/>
        <v>2572656.2</v>
      </c>
      <c r="Z37" s="196">
        <f t="shared" si="47"/>
        <v>100499.45000000065</v>
      </c>
      <c r="AA37" s="156">
        <f t="shared" si="48"/>
        <v>0.04065253952849093</v>
      </c>
      <c r="AB37" s="177">
        <f t="shared" si="49"/>
        <v>218221.2000000002</v>
      </c>
      <c r="AC37" s="67">
        <f t="shared" si="50"/>
        <v>0.09268516650491528</v>
      </c>
      <c r="AD37" s="70">
        <f t="shared" si="68"/>
        <v>2695315.3023036</v>
      </c>
      <c r="AE37" s="186">
        <f t="shared" si="69"/>
        <v>2875255.0000000005</v>
      </c>
      <c r="AF37" s="196">
        <f t="shared" si="51"/>
        <v>179939.69769640034</v>
      </c>
      <c r="AG37" s="156">
        <f t="shared" si="52"/>
        <v>0.06676016625684261</v>
      </c>
      <c r="AH37" s="177">
        <f t="shared" si="53"/>
        <v>302598.8000000003</v>
      </c>
      <c r="AI37" s="67">
        <f t="shared" si="54"/>
        <v>0.11762115746363633</v>
      </c>
      <c r="AJ37" s="70">
        <f t="shared" si="70"/>
        <v>2998942.5711081005</v>
      </c>
      <c r="AK37" s="186">
        <f t="shared" si="71"/>
        <v>3277143.1100000003</v>
      </c>
      <c r="AL37" s="196">
        <f t="shared" si="55"/>
        <v>278200.53889189987</v>
      </c>
      <c r="AM37" s="156">
        <f t="shared" si="56"/>
        <v>0.09276621085448315</v>
      </c>
      <c r="AN37" s="177">
        <f t="shared" si="57"/>
        <v>401888.10999999987</v>
      </c>
      <c r="AO37" s="67">
        <f t="shared" si="58"/>
        <v>0.13977477128115587</v>
      </c>
      <c r="AP37" s="44"/>
    </row>
    <row r="38" spans="1:45" ht="16.5">
      <c r="A38" s="356" t="s">
        <v>10</v>
      </c>
      <c r="B38" s="341">
        <f t="shared" si="59"/>
        <v>506353.76999999996</v>
      </c>
      <c r="C38" s="63">
        <f t="shared" si="60"/>
        <v>550637.74</v>
      </c>
      <c r="D38" s="63">
        <f t="shared" si="61"/>
        <v>670255.0599999999</v>
      </c>
      <c r="E38" s="70">
        <f t="shared" si="62"/>
        <v>1003516.1200000001</v>
      </c>
      <c r="F38" s="186">
        <f t="shared" si="35"/>
        <v>333261.0600000002</v>
      </c>
      <c r="G38" s="211">
        <f t="shared" si="36"/>
        <v>0.49721528398457776</v>
      </c>
      <c r="H38" s="186">
        <v>1351591.96</v>
      </c>
      <c r="I38" s="186">
        <f t="shared" si="37"/>
        <v>348075.83999999985</v>
      </c>
      <c r="J38" s="211">
        <f t="shared" si="38"/>
        <v>0.3468562517959351</v>
      </c>
      <c r="K38" s="186">
        <v>1628664.48</v>
      </c>
      <c r="L38" s="186">
        <f t="shared" si="39"/>
        <v>277072.52</v>
      </c>
      <c r="M38" s="183">
        <f t="shared" si="40"/>
        <v>0.20499716497277776</v>
      </c>
      <c r="N38" s="70">
        <v>2040387.62</v>
      </c>
      <c r="O38" s="186">
        <f t="shared" si="41"/>
        <v>411723.14000000013</v>
      </c>
      <c r="P38" s="183">
        <f t="shared" si="42"/>
        <v>0.2527980103059656</v>
      </c>
      <c r="Q38" s="70">
        <f t="shared" si="63"/>
        <v>2393059.0900000003</v>
      </c>
      <c r="R38" s="186">
        <f t="shared" si="43"/>
        <v>352671.4700000002</v>
      </c>
      <c r="S38" s="188">
        <f t="shared" si="44"/>
        <v>0.1728453292615058</v>
      </c>
      <c r="T38" s="70">
        <f t="shared" si="64"/>
        <v>2670054.643267883</v>
      </c>
      <c r="U38" s="186">
        <f t="shared" si="65"/>
        <v>2676966.9</v>
      </c>
      <c r="V38" s="186">
        <f t="shared" si="45"/>
        <v>283907.8099999996</v>
      </c>
      <c r="W38" s="209">
        <f t="shared" si="46"/>
        <v>0.11863802744628406</v>
      </c>
      <c r="X38" s="70">
        <f t="shared" si="66"/>
        <v>2810815.2449999996</v>
      </c>
      <c r="Y38" s="186">
        <f t="shared" si="67"/>
        <v>2953341.29</v>
      </c>
      <c r="Z38" s="196">
        <f t="shared" si="47"/>
        <v>142526.0450000004</v>
      </c>
      <c r="AA38" s="156">
        <f t="shared" si="48"/>
        <v>0.05070630140260265</v>
      </c>
      <c r="AB38" s="177">
        <f t="shared" si="49"/>
        <v>276374.39000000013</v>
      </c>
      <c r="AC38" s="67">
        <f t="shared" si="50"/>
        <v>0.10324161647273268</v>
      </c>
      <c r="AD38" s="70">
        <f t="shared" si="68"/>
        <v>3094150.69602462</v>
      </c>
      <c r="AE38" s="186">
        <f t="shared" si="69"/>
        <v>3252633.4300000006</v>
      </c>
      <c r="AF38" s="196">
        <f t="shared" si="51"/>
        <v>158482.73397538066</v>
      </c>
      <c r="AG38" s="156">
        <f t="shared" si="52"/>
        <v>0.05122010837384231</v>
      </c>
      <c r="AH38" s="177">
        <f t="shared" si="53"/>
        <v>299292.1400000006</v>
      </c>
      <c r="AI38" s="67">
        <f t="shared" si="54"/>
        <v>0.10134018070089035</v>
      </c>
      <c r="AJ38" s="70">
        <f t="shared" si="70"/>
        <v>3442706.7719317935</v>
      </c>
      <c r="AK38" s="186">
        <f t="shared" si="71"/>
        <v>3695865.8900000006</v>
      </c>
      <c r="AL38" s="196">
        <f t="shared" si="55"/>
        <v>253159.11806820706</v>
      </c>
      <c r="AM38" s="156">
        <f t="shared" si="56"/>
        <v>0.07353490577013412</v>
      </c>
      <c r="AN38" s="177">
        <f t="shared" si="57"/>
        <v>443232.45999999996</v>
      </c>
      <c r="AO38" s="67">
        <f t="shared" si="58"/>
        <v>0.13626880173828868</v>
      </c>
      <c r="AP38" s="44"/>
      <c r="AQ38">
        <f>+E38*0.75</f>
        <v>752637.0900000001</v>
      </c>
      <c r="AR38">
        <f>+E38*0.25</f>
        <v>250879.03000000003</v>
      </c>
      <c r="AS38">
        <f>+AR38+AQ38</f>
        <v>1003516.1200000001</v>
      </c>
    </row>
    <row r="39" spans="1:45" ht="17.25" thickBot="1">
      <c r="A39" s="356" t="s">
        <v>35</v>
      </c>
      <c r="B39" s="345">
        <f t="shared" si="59"/>
        <v>553536.89</v>
      </c>
      <c r="C39" s="83">
        <f t="shared" si="60"/>
        <v>602809.1799999999</v>
      </c>
      <c r="D39" s="83">
        <f t="shared" si="61"/>
        <v>733006.94</v>
      </c>
      <c r="E39" s="84">
        <f t="shared" si="62"/>
        <v>1117618.86</v>
      </c>
      <c r="F39" s="187">
        <f t="shared" si="35"/>
        <v>384611.92000000016</v>
      </c>
      <c r="G39" s="212">
        <f t="shared" si="36"/>
        <v>0.5247043363600352</v>
      </c>
      <c r="H39" s="193">
        <v>1491383.3</v>
      </c>
      <c r="I39" s="193">
        <f t="shared" si="37"/>
        <v>373764.43999999994</v>
      </c>
      <c r="J39" s="205">
        <f t="shared" si="38"/>
        <v>0.33442925256289957</v>
      </c>
      <c r="K39" s="193">
        <v>1791323.48</v>
      </c>
      <c r="L39" s="187">
        <f t="shared" si="39"/>
        <v>299940.17999999993</v>
      </c>
      <c r="M39" s="174">
        <f t="shared" si="40"/>
        <v>0.20111542083111694</v>
      </c>
      <c r="N39" s="84">
        <v>2220923.33</v>
      </c>
      <c r="O39" s="193">
        <f t="shared" si="41"/>
        <v>429599.8500000001</v>
      </c>
      <c r="P39" s="192">
        <f t="shared" si="42"/>
        <v>0.23982259753553842</v>
      </c>
      <c r="Q39" s="84">
        <f t="shared" si="63"/>
        <v>2631922.0900000003</v>
      </c>
      <c r="R39" s="193">
        <f t="shared" si="43"/>
        <v>410998.76000000024</v>
      </c>
      <c r="S39" s="184">
        <f t="shared" si="44"/>
        <v>0.18505760844972538</v>
      </c>
      <c r="T39" s="84">
        <f t="shared" si="64"/>
        <v>2927740</v>
      </c>
      <c r="U39" s="193">
        <f t="shared" si="65"/>
        <v>2901034.85</v>
      </c>
      <c r="V39" s="193">
        <f t="shared" si="45"/>
        <v>269112.7599999998</v>
      </c>
      <c r="W39" s="210">
        <f t="shared" si="46"/>
        <v>0.10224951605615337</v>
      </c>
      <c r="X39" s="84">
        <f t="shared" si="66"/>
        <v>3046086.5925</v>
      </c>
      <c r="Y39" s="193">
        <f t="shared" si="67"/>
        <v>3155933.08</v>
      </c>
      <c r="Z39" s="206">
        <f t="shared" si="47"/>
        <v>109846.48750000028</v>
      </c>
      <c r="AA39" s="175">
        <f t="shared" si="48"/>
        <v>0.036061511767413845</v>
      </c>
      <c r="AB39" s="176">
        <f t="shared" si="49"/>
        <v>254898.22999999998</v>
      </c>
      <c r="AC39" s="207">
        <f t="shared" si="50"/>
        <v>0.08786458735578442</v>
      </c>
      <c r="AD39" s="84">
        <f t="shared" si="68"/>
        <v>3306401.65738824</v>
      </c>
      <c r="AE39" s="193">
        <f t="shared" si="69"/>
        <v>3540287.2600000007</v>
      </c>
      <c r="AF39" s="206">
        <f t="shared" si="51"/>
        <v>233885.6026117606</v>
      </c>
      <c r="AG39" s="175">
        <f t="shared" si="52"/>
        <v>0.07073720220564769</v>
      </c>
      <c r="AH39" s="176">
        <f t="shared" si="53"/>
        <v>384354.18000000063</v>
      </c>
      <c r="AI39" s="207">
        <f t="shared" si="54"/>
        <v>0.12178781053240857</v>
      </c>
      <c r="AJ39" s="84">
        <f t="shared" si="70"/>
        <v>3678857.191544957</v>
      </c>
      <c r="AK39" s="186">
        <f t="shared" si="71"/>
        <v>4008732.670000001</v>
      </c>
      <c r="AL39" s="206">
        <f t="shared" si="55"/>
        <v>329875.47845504386</v>
      </c>
      <c r="AM39" s="175">
        <f t="shared" si="56"/>
        <v>0.08966792166143062</v>
      </c>
      <c r="AN39" s="176">
        <f t="shared" si="57"/>
        <v>468445.41000000015</v>
      </c>
      <c r="AO39" s="207">
        <f t="shared" si="58"/>
        <v>0.13231847463134958</v>
      </c>
      <c r="AP39" s="44"/>
      <c r="AQ39">
        <f>+E39*0.75</f>
        <v>838214.145</v>
      </c>
      <c r="AR39">
        <f>+E39*0.25</f>
        <v>279404.715</v>
      </c>
      <c r="AS39">
        <f>+AR39+AQ39</f>
        <v>1117618.86</v>
      </c>
    </row>
    <row r="40" spans="1:42" ht="17.25" hidden="1" thickBot="1">
      <c r="A40" s="357"/>
      <c r="B40" s="152"/>
      <c r="C40" s="142"/>
      <c r="D40" s="142"/>
      <c r="E40" s="142"/>
      <c r="F40" s="143"/>
      <c r="G40" s="172"/>
      <c r="H40" s="153"/>
      <c r="I40" s="153"/>
      <c r="J40" s="153"/>
      <c r="K40" s="153"/>
      <c r="L40" s="153"/>
      <c r="M40" s="153"/>
      <c r="N40" s="153"/>
      <c r="O40" s="143"/>
      <c r="P40" s="143"/>
      <c r="Q40" s="143"/>
      <c r="R40" s="143"/>
      <c r="S40" s="143"/>
      <c r="T40" s="153"/>
      <c r="U40" s="141"/>
      <c r="V40" s="173"/>
      <c r="W40" s="149"/>
      <c r="X40" s="153"/>
      <c r="Y40" s="142"/>
      <c r="Z40" s="144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44"/>
    </row>
    <row r="41" spans="1:41" ht="17.25" customHeight="1" hidden="1">
      <c r="A41" s="128"/>
      <c r="B41" s="127"/>
      <c r="C41" s="114">
        <f>+(C29-B29)/B29</f>
        <v>0.17614394177877918</v>
      </c>
      <c r="D41" s="114">
        <f>+(D32-C32)/C32</f>
        <v>0.1930236159158006</v>
      </c>
      <c r="E41" s="114">
        <f>+(E32-D32)/D32</f>
        <v>0.22615940732501774</v>
      </c>
      <c r="F41" s="114"/>
      <c r="G41" s="114"/>
      <c r="H41" s="114">
        <f>+(H32-E32)/E32</f>
        <v>0.6429359503281346</v>
      </c>
      <c r="I41" s="114"/>
      <c r="J41" s="114"/>
      <c r="K41" s="114">
        <f>+(K32-H32)/H32</f>
        <v>0.11967636010117444</v>
      </c>
      <c r="L41" s="114"/>
      <c r="M41" s="114"/>
      <c r="N41" s="114">
        <f>+(N32-K32)/K32</f>
        <v>0.4140454354383534</v>
      </c>
      <c r="O41" s="114"/>
      <c r="P41" s="114"/>
      <c r="Q41" s="114">
        <f>+(Q32-N32)/N32</f>
        <v>0.10969570709195635</v>
      </c>
      <c r="R41" s="114"/>
      <c r="S41" s="114"/>
      <c r="T41" s="114">
        <f>+(T32-Q32)/Q32</f>
        <v>0.10214116521535331</v>
      </c>
      <c r="U41" s="114">
        <f>+(U32-Q32)/Q32</f>
        <v>0.134442228926823</v>
      </c>
      <c r="V41" s="114"/>
      <c r="W41" s="114"/>
      <c r="X41" s="114"/>
      <c r="Y41" s="114"/>
      <c r="Z41" s="103" t="s">
        <v>37</v>
      </c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</row>
    <row r="42" spans="1:41" s="82" customFormat="1" ht="17.25" customHeight="1" hidden="1">
      <c r="A42" s="128"/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2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</row>
    <row r="43" ht="17.25" customHeight="1" hidden="1"/>
    <row r="44" spans="2:26" ht="17.25" customHeight="1" hidden="1">
      <c r="B44" s="39" t="s">
        <v>36</v>
      </c>
      <c r="C44" s="39"/>
      <c r="D44" s="102">
        <f>+(D39-C39)/C39</f>
        <v>0.21598503194659383</v>
      </c>
      <c r="E44" s="102">
        <f>+(E39-D39)/D39</f>
        <v>0.5247043363600352</v>
      </c>
      <c r="F44" s="102"/>
      <c r="G44" s="102"/>
      <c r="H44" s="102">
        <f>+(H39-E39)/E39</f>
        <v>0.33442925256289957</v>
      </c>
      <c r="I44" s="102"/>
      <c r="J44" s="102"/>
      <c r="K44" s="102">
        <f>+(K39-H39)/H39</f>
        <v>0.20111542083111694</v>
      </c>
      <c r="L44" s="102"/>
      <c r="M44" s="102"/>
      <c r="N44" s="102">
        <f>+(N39-K39)/K39</f>
        <v>0.23982259753553842</v>
      </c>
      <c r="O44" s="102"/>
      <c r="P44" s="102"/>
      <c r="Q44" s="102"/>
      <c r="R44" s="102"/>
      <c r="S44" s="102"/>
      <c r="T44" s="102">
        <f>+(T39-N39)/N39</f>
        <v>0.31825352116049854</v>
      </c>
      <c r="U44" s="4"/>
      <c r="V44" s="4"/>
      <c r="W44" s="4"/>
      <c r="X44" s="4"/>
      <c r="Y44" s="4"/>
      <c r="Z44" s="107"/>
    </row>
    <row r="45" spans="2:3" ht="6.75" customHeight="1" hidden="1">
      <c r="B45" s="39"/>
      <c r="C45" s="39"/>
    </row>
    <row r="46" spans="2:41" ht="13.5" hidden="1" thickBot="1">
      <c r="B46" s="346" t="s">
        <v>19</v>
      </c>
      <c r="C46" s="16" t="s">
        <v>18</v>
      </c>
      <c r="D46" s="21" t="s">
        <v>17</v>
      </c>
      <c r="E46" s="52" t="s">
        <v>16</v>
      </c>
      <c r="F46" s="52"/>
      <c r="G46" s="52"/>
      <c r="H46" s="52" t="s">
        <v>34</v>
      </c>
      <c r="I46" s="52"/>
      <c r="J46" s="52"/>
      <c r="K46" s="52" t="s">
        <v>38</v>
      </c>
      <c r="L46" s="146"/>
      <c r="M46" s="146"/>
      <c r="N46" s="53"/>
      <c r="O46" s="53"/>
      <c r="P46" s="53"/>
      <c r="Q46" s="53"/>
      <c r="R46" s="53"/>
      <c r="S46" s="53"/>
      <c r="T46" s="46" t="s">
        <v>41</v>
      </c>
      <c r="U46" s="51"/>
      <c r="V46" s="157"/>
      <c r="W46" s="157"/>
      <c r="X46" s="157"/>
      <c r="Y46" s="157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2:25" ht="15" hidden="1" thickBot="1">
      <c r="B47" s="347" t="s">
        <v>11</v>
      </c>
      <c r="C47" s="17" t="s">
        <v>11</v>
      </c>
      <c r="D47" s="6" t="s">
        <v>11</v>
      </c>
      <c r="E47" s="56" t="s">
        <v>11</v>
      </c>
      <c r="F47" s="56"/>
      <c r="G47" s="56"/>
      <c r="H47" s="56" t="s">
        <v>11</v>
      </c>
      <c r="I47" s="56"/>
      <c r="J47" s="56"/>
      <c r="K47" s="56" t="s">
        <v>11</v>
      </c>
      <c r="L47" s="55"/>
      <c r="M47" s="55"/>
      <c r="N47" s="55"/>
      <c r="O47" s="55"/>
      <c r="P47" s="55"/>
      <c r="Q47" s="55"/>
      <c r="R47" s="55"/>
      <c r="S47" s="55"/>
      <c r="T47" s="95" t="s">
        <v>13</v>
      </c>
      <c r="U47" s="30" t="s">
        <v>11</v>
      </c>
      <c r="V47" s="158"/>
      <c r="W47" s="158"/>
      <c r="X47" s="158"/>
      <c r="Y47" s="158"/>
    </row>
    <row r="48" spans="1:26" ht="15" hidden="1">
      <c r="A48" s="358" t="s">
        <v>20</v>
      </c>
      <c r="B48" s="348">
        <v>43788.94</v>
      </c>
      <c r="C48" s="13">
        <v>49761.12</v>
      </c>
      <c r="D48" s="13">
        <v>50109.56</v>
      </c>
      <c r="E48" s="9">
        <v>74335.89</v>
      </c>
      <c r="F48" s="47"/>
      <c r="G48" s="47"/>
      <c r="H48" s="47">
        <v>98839.5</v>
      </c>
      <c r="I48" s="47"/>
      <c r="J48" s="47"/>
      <c r="K48" s="47">
        <v>123391.27</v>
      </c>
      <c r="L48" s="147"/>
      <c r="M48" s="147"/>
      <c r="N48" s="96">
        <v>175096.68</v>
      </c>
      <c r="O48" s="96"/>
      <c r="P48" s="96"/>
      <c r="Q48" s="96"/>
      <c r="R48" s="96"/>
      <c r="S48" s="96"/>
      <c r="T48" s="9">
        <v>151940.81281547283</v>
      </c>
      <c r="U48" s="91">
        <v>175096.68</v>
      </c>
      <c r="V48" s="136"/>
      <c r="W48" s="136"/>
      <c r="X48" s="136"/>
      <c r="Y48" s="136"/>
      <c r="Z48" s="38"/>
    </row>
    <row r="49" spans="1:26" ht="15" hidden="1">
      <c r="A49" s="358" t="s">
        <v>21</v>
      </c>
      <c r="B49" s="349">
        <v>52780.66</v>
      </c>
      <c r="C49" s="14">
        <v>63818.63</v>
      </c>
      <c r="D49" s="14">
        <v>75135.86</v>
      </c>
      <c r="E49" s="8">
        <v>102324.63</v>
      </c>
      <c r="F49" s="48"/>
      <c r="G49" s="48"/>
      <c r="H49" s="48">
        <v>153856.14</v>
      </c>
      <c r="I49" s="48"/>
      <c r="J49" s="48"/>
      <c r="K49" s="48">
        <v>149643.23</v>
      </c>
      <c r="L49" s="48"/>
      <c r="M49" s="48"/>
      <c r="N49" s="97">
        <v>220840.93</v>
      </c>
      <c r="O49" s="97"/>
      <c r="P49" s="97"/>
      <c r="Q49" s="97"/>
      <c r="R49" s="97"/>
      <c r="S49" s="97"/>
      <c r="T49" s="8">
        <v>184266.79617231223</v>
      </c>
      <c r="U49" s="92">
        <v>220840.93</v>
      </c>
      <c r="V49" s="136"/>
      <c r="W49" s="136"/>
      <c r="X49" s="136"/>
      <c r="Y49" s="136"/>
      <c r="Z49" s="38"/>
    </row>
    <row r="50" spans="1:26" ht="15" hidden="1">
      <c r="A50" s="359" t="s">
        <v>22</v>
      </c>
      <c r="B50" s="350">
        <v>47077.71</v>
      </c>
      <c r="C50" s="26">
        <v>37079.12</v>
      </c>
      <c r="D50" s="26">
        <v>50619.32</v>
      </c>
      <c r="E50" s="22">
        <v>60264.21</v>
      </c>
      <c r="F50" s="41"/>
      <c r="G50" s="41"/>
      <c r="H50" s="41">
        <v>105581.9</v>
      </c>
      <c r="I50" s="41"/>
      <c r="J50" s="41"/>
      <c r="K50" s="48">
        <v>131032</v>
      </c>
      <c r="L50" s="48"/>
      <c r="M50" s="48"/>
      <c r="N50" s="97">
        <v>178492.41</v>
      </c>
      <c r="O50" s="97"/>
      <c r="P50" s="97"/>
      <c r="Q50" s="97"/>
      <c r="R50" s="97"/>
      <c r="S50" s="97"/>
      <c r="T50" s="8">
        <v>161349.40976648536</v>
      </c>
      <c r="U50" s="93">
        <v>178492.41</v>
      </c>
      <c r="V50" s="137"/>
      <c r="W50" s="137"/>
      <c r="X50" s="137"/>
      <c r="Y50" s="137"/>
      <c r="Z50" s="38"/>
    </row>
    <row r="51" spans="1:26" ht="15" hidden="1">
      <c r="A51" s="358" t="s">
        <v>23</v>
      </c>
      <c r="B51" s="349">
        <v>33563.92</v>
      </c>
      <c r="C51" s="14">
        <v>45606.19</v>
      </c>
      <c r="D51" s="14">
        <v>55771.71</v>
      </c>
      <c r="E51" s="8">
        <v>59615.54</v>
      </c>
      <c r="F51" s="48"/>
      <c r="G51" s="48"/>
      <c r="H51" s="48">
        <v>101570.06</v>
      </c>
      <c r="I51" s="48"/>
      <c r="J51" s="48"/>
      <c r="K51" s="48">
        <v>117783.1</v>
      </c>
      <c r="L51" s="48"/>
      <c r="M51" s="48"/>
      <c r="N51" s="97">
        <v>158377.47</v>
      </c>
      <c r="O51" s="97"/>
      <c r="P51" s="97"/>
      <c r="Q51" s="97"/>
      <c r="R51" s="97"/>
      <c r="S51" s="97"/>
      <c r="T51" s="8">
        <v>145035.0575849176</v>
      </c>
      <c r="U51" s="92">
        <v>158377.47</v>
      </c>
      <c r="V51" s="136"/>
      <c r="W51" s="136"/>
      <c r="X51" s="136"/>
      <c r="Y51" s="136"/>
      <c r="Z51" s="38"/>
    </row>
    <row r="52" spans="1:26" ht="15" hidden="1">
      <c r="A52" s="358" t="s">
        <v>24</v>
      </c>
      <c r="B52" s="349">
        <v>49010.57</v>
      </c>
      <c r="C52" s="14">
        <v>54051.72</v>
      </c>
      <c r="D52" s="14">
        <v>66997.38</v>
      </c>
      <c r="E52" s="8">
        <v>69632.41</v>
      </c>
      <c r="F52" s="48"/>
      <c r="G52" s="48"/>
      <c r="H52" s="48">
        <v>141750.66</v>
      </c>
      <c r="I52" s="48"/>
      <c r="J52" s="48"/>
      <c r="K52" s="48">
        <v>151745.75</v>
      </c>
      <c r="L52" s="48"/>
      <c r="M52" s="48"/>
      <c r="N52" s="97">
        <v>219686.94</v>
      </c>
      <c r="O52" s="97"/>
      <c r="P52" s="97"/>
      <c r="Q52" s="97"/>
      <c r="R52" s="97"/>
      <c r="S52" s="97"/>
      <c r="T52" s="8">
        <v>186855.78482410897</v>
      </c>
      <c r="U52" s="92">
        <v>219686.94</v>
      </c>
      <c r="V52" s="136"/>
      <c r="W52" s="136"/>
      <c r="X52" s="136"/>
      <c r="Y52" s="136"/>
      <c r="Z52" s="38"/>
    </row>
    <row r="53" spans="1:26" ht="15" hidden="1">
      <c r="A53" s="358" t="s">
        <v>25</v>
      </c>
      <c r="B53" s="349">
        <v>38901.18</v>
      </c>
      <c r="C53" s="14">
        <v>37966.8</v>
      </c>
      <c r="D53" s="14">
        <v>56668.17</v>
      </c>
      <c r="E53" s="8">
        <v>105392.3</v>
      </c>
      <c r="F53" s="48"/>
      <c r="G53" s="48"/>
      <c r="H53" s="48">
        <v>107743.55</v>
      </c>
      <c r="I53" s="48"/>
      <c r="J53" s="48"/>
      <c r="K53" s="48">
        <v>116439.6</v>
      </c>
      <c r="L53" s="48"/>
      <c r="M53" s="48"/>
      <c r="N53" s="97">
        <v>164543.58</v>
      </c>
      <c r="O53" s="97"/>
      <c r="P53" s="97"/>
      <c r="Q53" s="97"/>
      <c r="R53" s="97"/>
      <c r="S53" s="97"/>
      <c r="T53" s="8">
        <v>143380.70649494513</v>
      </c>
      <c r="U53" s="92">
        <v>164543.58</v>
      </c>
      <c r="V53" s="136"/>
      <c r="W53" s="136"/>
      <c r="X53" s="136"/>
      <c r="Y53" s="136"/>
      <c r="Z53" s="38"/>
    </row>
    <row r="54" spans="1:26" ht="15" hidden="1">
      <c r="A54" s="358" t="s">
        <v>26</v>
      </c>
      <c r="B54" s="349">
        <v>34430.64</v>
      </c>
      <c r="C54" s="14">
        <v>31519.34</v>
      </c>
      <c r="D54" s="14">
        <v>36868.57</v>
      </c>
      <c r="E54" s="8">
        <v>74903.03</v>
      </c>
      <c r="F54" s="48"/>
      <c r="G54" s="48"/>
      <c r="H54" s="48">
        <v>99458.6</v>
      </c>
      <c r="I54" s="48"/>
      <c r="J54" s="48"/>
      <c r="K54" s="48">
        <v>140560</v>
      </c>
      <c r="L54" s="48"/>
      <c r="M54" s="48"/>
      <c r="N54" s="97">
        <v>141719.94</v>
      </c>
      <c r="O54" s="97"/>
      <c r="P54" s="97"/>
      <c r="Q54" s="97"/>
      <c r="R54" s="97"/>
      <c r="S54" s="97"/>
      <c r="T54" s="8">
        <v>173081.94209641294</v>
      </c>
      <c r="U54" s="92">
        <v>141719.94</v>
      </c>
      <c r="V54" s="136"/>
      <c r="W54" s="136"/>
      <c r="X54" s="136"/>
      <c r="Y54" s="136"/>
      <c r="Z54" s="38"/>
    </row>
    <row r="55" spans="1:25" ht="15" hidden="1">
      <c r="A55" s="358" t="s">
        <v>7</v>
      </c>
      <c r="B55" s="349">
        <v>50898.74</v>
      </c>
      <c r="C55" s="14">
        <v>52486.47</v>
      </c>
      <c r="D55" s="14">
        <v>67097.55</v>
      </c>
      <c r="E55" s="8">
        <v>123353.55</v>
      </c>
      <c r="F55" s="48"/>
      <c r="G55" s="48"/>
      <c r="H55" s="48">
        <v>154556.08</v>
      </c>
      <c r="I55" s="48"/>
      <c r="J55" s="48"/>
      <c r="K55" s="48">
        <v>185876.75</v>
      </c>
      <c r="L55" s="48"/>
      <c r="M55" s="48"/>
      <c r="N55" s="97">
        <v>222904.93</v>
      </c>
      <c r="O55" s="97"/>
      <c r="P55" s="97"/>
      <c r="Q55" s="97"/>
      <c r="R55" s="97"/>
      <c r="S55" s="97"/>
      <c r="T55" s="8">
        <v>228883.81389135902</v>
      </c>
      <c r="U55" s="92">
        <v>222904.93</v>
      </c>
      <c r="V55" s="136"/>
      <c r="W55" s="136"/>
      <c r="X55" s="136"/>
      <c r="Y55" s="136"/>
    </row>
    <row r="56" spans="1:25" ht="15" hidden="1">
      <c r="A56" s="358" t="s">
        <v>27</v>
      </c>
      <c r="B56" s="349">
        <v>48764.82</v>
      </c>
      <c r="C56" s="14">
        <v>53840.95</v>
      </c>
      <c r="D56" s="14">
        <v>70396.9</v>
      </c>
      <c r="E56" s="8">
        <v>109019.31</v>
      </c>
      <c r="F56" s="48"/>
      <c r="G56" s="48"/>
      <c r="H56" s="48">
        <v>121679.21</v>
      </c>
      <c r="I56" s="48"/>
      <c r="J56" s="48"/>
      <c r="K56" s="48">
        <v>146026.5</v>
      </c>
      <c r="L56" s="48"/>
      <c r="M56" s="48"/>
      <c r="N56" s="97">
        <v>181992.68</v>
      </c>
      <c r="O56" s="97"/>
      <c r="P56" s="97"/>
      <c r="Q56" s="97"/>
      <c r="R56" s="97"/>
      <c r="S56" s="97"/>
      <c r="T56" s="8">
        <v>179813.24855963181</v>
      </c>
      <c r="U56" s="92">
        <v>181992.68</v>
      </c>
      <c r="V56" s="136"/>
      <c r="W56" s="136"/>
      <c r="X56" s="136"/>
      <c r="Y56" s="136"/>
    </row>
    <row r="57" spans="1:25" ht="15" hidden="1">
      <c r="A57" s="358" t="s">
        <v>28</v>
      </c>
      <c r="B57" s="349">
        <v>45986.85</v>
      </c>
      <c r="C57" s="14">
        <v>50577.68</v>
      </c>
      <c r="D57" s="14">
        <v>68085.13</v>
      </c>
      <c r="E57" s="8">
        <v>86750.25</v>
      </c>
      <c r="F57" s="48"/>
      <c r="G57" s="48"/>
      <c r="H57" s="48">
        <v>108382.57</v>
      </c>
      <c r="I57" s="48"/>
      <c r="J57" s="48"/>
      <c r="K57" s="48">
        <v>146271.77</v>
      </c>
      <c r="L57" s="48"/>
      <c r="M57" s="48"/>
      <c r="N57" s="97">
        <v>170570.19</v>
      </c>
      <c r="O57" s="97"/>
      <c r="P57" s="97"/>
      <c r="Q57" s="97"/>
      <c r="R57" s="97"/>
      <c r="S57" s="97"/>
      <c r="T57" s="8">
        <v>180115.26768269658</v>
      </c>
      <c r="U57" s="92">
        <v>170570.19</v>
      </c>
      <c r="V57" s="136"/>
      <c r="W57" s="136"/>
      <c r="X57" s="136"/>
      <c r="Y57" s="136"/>
    </row>
    <row r="58" spans="1:25" ht="15" hidden="1">
      <c r="A58" s="358" t="s">
        <v>29</v>
      </c>
      <c r="B58" s="349">
        <v>61149.74</v>
      </c>
      <c r="C58" s="14">
        <v>73929.72</v>
      </c>
      <c r="D58" s="14">
        <v>72504.91</v>
      </c>
      <c r="E58" s="8">
        <v>137925</v>
      </c>
      <c r="F58" s="48"/>
      <c r="G58" s="48"/>
      <c r="H58" s="48">
        <v>158173.69</v>
      </c>
      <c r="I58" s="48"/>
      <c r="J58" s="48"/>
      <c r="K58" s="48">
        <v>219894.25</v>
      </c>
      <c r="L58" s="48"/>
      <c r="M58" s="48"/>
      <c r="N58" s="97">
        <v>206161.87</v>
      </c>
      <c r="O58" s="97"/>
      <c r="P58" s="97"/>
      <c r="Q58" s="97"/>
      <c r="R58" s="97"/>
      <c r="S58" s="97"/>
      <c r="T58" s="8">
        <v>270772.0819993893</v>
      </c>
      <c r="U58" s="92">
        <v>206161.87</v>
      </c>
      <c r="V58" s="136"/>
      <c r="W58" s="136"/>
      <c r="X58" s="136"/>
      <c r="Y58" s="136"/>
    </row>
    <row r="59" spans="1:25" ht="15.75" hidden="1" thickBot="1">
      <c r="A59" s="358" t="s">
        <v>30</v>
      </c>
      <c r="B59" s="351">
        <v>47183.12</v>
      </c>
      <c r="C59" s="15">
        <v>52171.44</v>
      </c>
      <c r="D59" s="15">
        <v>62751.88</v>
      </c>
      <c r="E59" s="10">
        <v>114102.74</v>
      </c>
      <c r="F59" s="49"/>
      <c r="G59" s="49"/>
      <c r="H59" s="49">
        <v>139791.34</v>
      </c>
      <c r="I59" s="145"/>
      <c r="J59" s="145"/>
      <c r="K59" s="48">
        <v>162659</v>
      </c>
      <c r="L59" s="145"/>
      <c r="M59" s="145"/>
      <c r="N59" s="98">
        <v>180535.71</v>
      </c>
      <c r="O59" s="98"/>
      <c r="P59" s="98"/>
      <c r="Q59" s="98"/>
      <c r="R59" s="98"/>
      <c r="S59" s="98"/>
      <c r="T59" s="8">
        <v>200294.0781122683</v>
      </c>
      <c r="U59" s="94">
        <v>180535.71</v>
      </c>
      <c r="V59" s="136"/>
      <c r="W59" s="136"/>
      <c r="X59" s="136"/>
      <c r="Y59" s="136"/>
    </row>
    <row r="60" spans="2:41" ht="13.5" hidden="1" thickBot="1">
      <c r="B60" s="33">
        <f>SUM(B48:B59)</f>
        <v>553536.89</v>
      </c>
      <c r="C60" s="34">
        <f>SUM(C48:C59)</f>
        <v>602809.1799999999</v>
      </c>
      <c r="D60" s="34">
        <f>SUM(D48:D59)</f>
        <v>733006.94</v>
      </c>
      <c r="E60" s="34">
        <f>SUM(E48:E59)</f>
        <v>1117618.86</v>
      </c>
      <c r="F60" s="34"/>
      <c r="G60" s="34"/>
      <c r="H60" s="34">
        <f>SUM(H48:H59)</f>
        <v>1491383.3</v>
      </c>
      <c r="I60" s="34"/>
      <c r="J60" s="34"/>
      <c r="K60" s="34">
        <f>SUM(K48:K59)</f>
        <v>1791323.22</v>
      </c>
      <c r="L60" s="34"/>
      <c r="M60" s="34"/>
      <c r="N60" s="34">
        <f>SUM(N48:N59)</f>
        <v>2220923.3299999996</v>
      </c>
      <c r="O60" s="34"/>
      <c r="P60" s="34"/>
      <c r="Q60" s="34"/>
      <c r="R60" s="34"/>
      <c r="S60" s="34"/>
      <c r="T60" s="34">
        <f>SUM(T48:T59)</f>
        <v>2205789</v>
      </c>
      <c r="U60" s="33">
        <f>SUM(U48:U59)</f>
        <v>2220923.3299999996</v>
      </c>
      <c r="V60" s="50"/>
      <c r="W60" s="50"/>
      <c r="X60" s="50"/>
      <c r="Y60" s="50"/>
      <c r="Z60" s="35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ht="12.75" hidden="1">
      <c r="T61" s="3">
        <f>+T60*0.75</f>
        <v>1654341.75</v>
      </c>
    </row>
    <row r="62" ht="12.75" hidden="1">
      <c r="T62" s="285">
        <v>2205789</v>
      </c>
    </row>
    <row r="63" spans="1:25" s="82" customFormat="1" ht="12.75" hidden="1">
      <c r="A63" s="247"/>
      <c r="B63" s="352" t="s">
        <v>19</v>
      </c>
      <c r="C63" s="160" t="s">
        <v>18</v>
      </c>
      <c r="D63" s="159" t="s">
        <v>17</v>
      </c>
      <c r="E63" s="161" t="s">
        <v>33</v>
      </c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</row>
    <row r="64" spans="1:25" ht="13.5" hidden="1" thickBot="1">
      <c r="A64" s="234" t="s">
        <v>15</v>
      </c>
      <c r="B64" s="33">
        <f>+B16</f>
        <v>45986.85</v>
      </c>
      <c r="C64" s="34">
        <f>+C16</f>
        <v>50577.68</v>
      </c>
      <c r="D64" s="34">
        <f>+D16</f>
        <v>68085.13</v>
      </c>
      <c r="E64" s="33">
        <f>+E16</f>
        <v>86750.25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4"/>
      <c r="U64" s="4"/>
      <c r="V64" s="4"/>
      <c r="W64" s="4"/>
      <c r="X64" s="4"/>
      <c r="Y64" s="4"/>
    </row>
    <row r="65" spans="1:25" ht="13.5" hidden="1" thickBot="1">
      <c r="A65" s="234" t="s">
        <v>32</v>
      </c>
      <c r="B65" s="33">
        <f>+B37</f>
        <v>445204.02999999997</v>
      </c>
      <c r="C65" s="34">
        <f>+C37</f>
        <v>476708.02</v>
      </c>
      <c r="D65" s="34">
        <f>+D37</f>
        <v>597750.1499999999</v>
      </c>
      <c r="E65" s="31">
        <f>+E37</f>
        <v>865591.1200000001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4"/>
      <c r="U65" s="4"/>
      <c r="V65" s="4"/>
      <c r="W65" s="4"/>
      <c r="X65" s="4"/>
      <c r="Y65" s="4"/>
    </row>
    <row r="66" ht="12.75">
      <c r="G66" s="234"/>
    </row>
    <row r="67" ht="12.75"/>
    <row r="68" spans="2:41" ht="19.5" customHeight="1"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</row>
    <row r="69" spans="2:41" ht="15.75"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</row>
    <row r="70" ht="0.75" customHeight="1"/>
    <row r="71" ht="5.25" customHeight="1"/>
    <row r="72" ht="3.75" customHeight="1"/>
    <row r="78" spans="46:49" ht="16.5">
      <c r="AT78" s="81"/>
      <c r="AU78" s="81"/>
      <c r="AV78" s="81"/>
      <c r="AW78" s="44"/>
    </row>
    <row r="79" spans="46:49" ht="16.5">
      <c r="AT79" s="81"/>
      <c r="AU79" s="81"/>
      <c r="AV79" s="81"/>
      <c r="AW79" s="44"/>
    </row>
    <row r="80" spans="46:49" ht="16.5">
      <c r="AT80" s="81"/>
      <c r="AU80" s="81"/>
      <c r="AV80" s="81"/>
      <c r="AW80" s="44"/>
    </row>
    <row r="81" spans="46:49" ht="16.5">
      <c r="AT81" s="81"/>
      <c r="AU81" s="81"/>
      <c r="AV81" s="81"/>
      <c r="AW81" s="44"/>
    </row>
    <row r="82" spans="46:49" ht="16.5">
      <c r="AT82" s="81"/>
      <c r="AU82" s="81"/>
      <c r="AV82" s="81"/>
      <c r="AW82" s="44"/>
    </row>
    <row r="83" spans="46:49" ht="16.5">
      <c r="AT83" s="81"/>
      <c r="AU83" s="81"/>
      <c r="AV83" s="81"/>
      <c r="AW83" s="44"/>
    </row>
    <row r="84" spans="46:49" ht="16.5">
      <c r="AT84" s="81"/>
      <c r="AU84" s="81"/>
      <c r="AV84" s="81"/>
      <c r="AW84" s="44"/>
    </row>
    <row r="85" spans="46:49" ht="16.5">
      <c r="AT85" s="81"/>
      <c r="AU85" s="81"/>
      <c r="AV85" s="81"/>
      <c r="AW85" s="44"/>
    </row>
    <row r="86" spans="46:49" ht="16.5">
      <c r="AT86" s="81"/>
      <c r="AU86" s="81"/>
      <c r="AV86" s="81"/>
      <c r="AW86" s="44"/>
    </row>
    <row r="87" spans="46:49" ht="16.5">
      <c r="AT87" s="81"/>
      <c r="AU87" s="81"/>
      <c r="AV87" s="81"/>
      <c r="AW87" s="44"/>
    </row>
    <row r="88" spans="46:49" ht="16.5">
      <c r="AT88" s="81"/>
      <c r="AU88" s="81"/>
      <c r="AV88" s="81"/>
      <c r="AW88" s="44"/>
    </row>
    <row r="89" spans="46:49" ht="16.5">
      <c r="AT89" s="81"/>
      <c r="AU89" s="81"/>
      <c r="AV89" s="81"/>
      <c r="AW89" s="44"/>
    </row>
  </sheetData>
  <sheetProtection/>
  <mergeCells count="20">
    <mergeCell ref="AJ5:AK5"/>
    <mergeCell ref="AL5:AM5"/>
    <mergeCell ref="AN5:AO5"/>
    <mergeCell ref="AJ26:AK26"/>
    <mergeCell ref="AL26:AM26"/>
    <mergeCell ref="AN26:AO26"/>
    <mergeCell ref="AD5:AI5"/>
    <mergeCell ref="B24:AC24"/>
    <mergeCell ref="X26:AC26"/>
    <mergeCell ref="B2:AC2"/>
    <mergeCell ref="E5:G5"/>
    <mergeCell ref="H5:J5"/>
    <mergeCell ref="K5:M5"/>
    <mergeCell ref="N5:P5"/>
    <mergeCell ref="B68:AA68"/>
    <mergeCell ref="B69:AA69"/>
    <mergeCell ref="E26:G26"/>
    <mergeCell ref="H26:J26"/>
    <mergeCell ref="K26:M26"/>
    <mergeCell ref="N26:P26"/>
  </mergeCells>
  <printOptions/>
  <pageMargins left="0.5" right="0.5" top="1" bottom="1" header="0.5" footer="0.5"/>
  <pageSetup horizontalDpi="600" verticalDpi="600" orientation="landscape" scale="67" r:id="rId4"/>
  <rowBreaks count="2" manualBreakCount="2">
    <brk id="23" max="255" man="1"/>
    <brk id="71" max="255" man="1"/>
  </rowBreaks>
  <colBreaks count="2" manualBreakCount="2">
    <brk id="24" max="112" man="1"/>
    <brk id="35" max="11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9"/>
  <sheetViews>
    <sheetView zoomScalePageLayoutView="0" workbookViewId="0" topLeftCell="A75">
      <pane xSplit="2" topLeftCell="C1" activePane="topRight" state="frozen"/>
      <selection pane="topLeft" activeCell="A1" sqref="A1"/>
      <selection pane="topRight" activeCell="AK8" sqref="AK8"/>
    </sheetView>
  </sheetViews>
  <sheetFormatPr defaultColWidth="9.140625" defaultRowHeight="12.75"/>
  <cols>
    <col min="1" max="1" width="1.28515625" style="0" customWidth="1"/>
    <col min="2" max="2" width="16.57421875" style="0" customWidth="1"/>
    <col min="3" max="3" width="11.7109375" style="0" customWidth="1"/>
    <col min="4" max="4" width="12.421875" style="0" customWidth="1"/>
    <col min="5" max="5" width="13.140625" style="0" customWidth="1"/>
    <col min="6" max="6" width="13.00390625" style="0" bestFit="1" customWidth="1"/>
    <col min="7" max="7" width="12.7109375" style="0" customWidth="1"/>
    <col min="8" max="8" width="13.7109375" style="0" customWidth="1"/>
    <col min="9" max="10" width="12.57421875" style="0" customWidth="1"/>
    <col min="11" max="11" width="11.28125" style="0" customWidth="1"/>
    <col min="12" max="13" width="12.57421875" style="0" customWidth="1"/>
    <col min="14" max="14" width="11.57421875" style="0" customWidth="1"/>
    <col min="15" max="15" width="13.8515625" style="0" bestFit="1" customWidth="1"/>
    <col min="16" max="17" width="11.7109375" style="0" customWidth="1"/>
    <col min="18" max="18" width="13.7109375" style="0" customWidth="1"/>
    <col min="19" max="19" width="12.140625" style="0" customWidth="1"/>
    <col min="20" max="20" width="12.8515625" style="0" customWidth="1"/>
    <col min="21" max="21" width="13.7109375" style="0" hidden="1" customWidth="1"/>
    <col min="22" max="22" width="13.28125" style="0" bestFit="1" customWidth="1"/>
    <col min="23" max="23" width="11.7109375" style="0" customWidth="1"/>
    <col min="24" max="24" width="12.7109375" style="0" customWidth="1"/>
    <col min="25" max="25" width="15.140625" style="0" hidden="1" customWidth="1"/>
    <col min="26" max="26" width="12.7109375" style="0" customWidth="1"/>
    <col min="27" max="27" width="15.00390625" style="0" hidden="1" customWidth="1"/>
    <col min="28" max="28" width="11.7109375" style="0" hidden="1" customWidth="1"/>
    <col min="29" max="29" width="13.140625" style="0" customWidth="1"/>
    <col min="30" max="32" width="12.7109375" style="0" customWidth="1"/>
    <col min="33" max="33" width="13.57421875" style="0" bestFit="1" customWidth="1"/>
    <col min="34" max="34" width="16.28125" style="0" customWidth="1"/>
    <col min="35" max="35" width="12.7109375" style="0" customWidth="1"/>
    <col min="36" max="36" width="16.8515625" style="0" bestFit="1" customWidth="1"/>
    <col min="37" max="42" width="16.8515625" style="0" customWidth="1"/>
    <col min="43" max="43" width="7.140625" style="0" bestFit="1" customWidth="1"/>
    <col min="44" max="44" width="15.140625" style="0" customWidth="1"/>
    <col min="45" max="45" width="12.57421875" style="0" customWidth="1"/>
    <col min="46" max="46" width="11.28125" style="0" customWidth="1"/>
    <col min="48" max="48" width="12.57421875" style="0" bestFit="1" customWidth="1"/>
    <col min="49" max="49" width="12.421875" style="0" bestFit="1" customWidth="1"/>
    <col min="51" max="51" width="14.8515625" style="0" bestFit="1" customWidth="1"/>
    <col min="52" max="52" width="13.57421875" style="0" customWidth="1"/>
    <col min="53" max="54" width="12.28125" style="0" bestFit="1" customWidth="1"/>
  </cols>
  <sheetData>
    <row r="1" ht="6" customHeight="1">
      <c r="C1" s="4"/>
    </row>
    <row r="2" spans="1:50" ht="23.25">
      <c r="A2" s="2"/>
      <c r="C2" s="163"/>
      <c r="D2" s="163"/>
      <c r="E2" s="232" t="s">
        <v>60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368" t="s">
        <v>56</v>
      </c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57"/>
      <c r="AV2" s="82"/>
      <c r="AW2" s="82"/>
      <c r="AX2" s="82"/>
    </row>
    <row r="3" spans="1:43" ht="3" customHeight="1">
      <c r="A3" s="2"/>
      <c r="B3" s="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ht="6.75" customHeight="1" thickBot="1"/>
    <row r="5" spans="2:48" ht="19.5" customHeight="1" thickBot="1">
      <c r="B5" s="1"/>
      <c r="C5" s="200" t="s">
        <v>19</v>
      </c>
      <c r="D5" s="200" t="s">
        <v>18</v>
      </c>
      <c r="E5" s="200" t="s">
        <v>17</v>
      </c>
      <c r="F5" s="374" t="s">
        <v>16</v>
      </c>
      <c r="G5" s="375"/>
      <c r="H5" s="381"/>
      <c r="I5" s="374" t="s">
        <v>34</v>
      </c>
      <c r="J5" s="375"/>
      <c r="K5" s="381"/>
      <c r="L5" s="374" t="s">
        <v>38</v>
      </c>
      <c r="M5" s="375"/>
      <c r="N5" s="381"/>
      <c r="O5" s="374" t="s">
        <v>41</v>
      </c>
      <c r="P5" s="375"/>
      <c r="Q5" s="381"/>
      <c r="R5" s="374" t="s">
        <v>42</v>
      </c>
      <c r="S5" s="375"/>
      <c r="T5" s="381"/>
      <c r="U5" s="374" t="s">
        <v>43</v>
      </c>
      <c r="V5" s="375"/>
      <c r="W5" s="375"/>
      <c r="X5" s="381"/>
      <c r="Y5" s="374" t="s">
        <v>47</v>
      </c>
      <c r="Z5" s="375"/>
      <c r="AA5" s="376"/>
      <c r="AB5" s="376"/>
      <c r="AC5" s="376"/>
      <c r="AD5" s="377"/>
      <c r="AE5" s="382" t="s">
        <v>58</v>
      </c>
      <c r="AF5" s="383"/>
      <c r="AG5" s="360" t="s">
        <v>52</v>
      </c>
      <c r="AH5" s="361"/>
      <c r="AI5" s="362" t="s">
        <v>59</v>
      </c>
      <c r="AJ5" s="383"/>
      <c r="AK5" s="279"/>
      <c r="AL5" s="279"/>
      <c r="AM5" s="279"/>
      <c r="AN5" s="279"/>
      <c r="AO5" s="279"/>
      <c r="AP5" s="279"/>
      <c r="AV5" s="4"/>
    </row>
    <row r="6" spans="2:48" ht="30" customHeight="1" thickBot="1">
      <c r="B6" s="5"/>
      <c r="C6" s="216" t="s">
        <v>11</v>
      </c>
      <c r="D6" s="216" t="s">
        <v>11</v>
      </c>
      <c r="E6" s="216" t="s">
        <v>11</v>
      </c>
      <c r="F6" s="216" t="s">
        <v>11</v>
      </c>
      <c r="G6" s="216" t="s">
        <v>50</v>
      </c>
      <c r="H6" s="216" t="s">
        <v>51</v>
      </c>
      <c r="I6" s="216" t="s">
        <v>11</v>
      </c>
      <c r="J6" s="216" t="s">
        <v>50</v>
      </c>
      <c r="K6" s="216" t="s">
        <v>51</v>
      </c>
      <c r="L6" s="216" t="s">
        <v>11</v>
      </c>
      <c r="M6" s="216" t="s">
        <v>50</v>
      </c>
      <c r="N6" s="216" t="s">
        <v>51</v>
      </c>
      <c r="O6" s="216" t="s">
        <v>11</v>
      </c>
      <c r="P6" s="216" t="s">
        <v>50</v>
      </c>
      <c r="Q6" s="216" t="s">
        <v>51</v>
      </c>
      <c r="R6" s="217" t="s">
        <v>11</v>
      </c>
      <c r="S6" s="216" t="s">
        <v>50</v>
      </c>
      <c r="T6" s="216" t="s">
        <v>51</v>
      </c>
      <c r="U6" s="218" t="s">
        <v>13</v>
      </c>
      <c r="V6" s="219" t="s">
        <v>11</v>
      </c>
      <c r="W6" s="216" t="s">
        <v>50</v>
      </c>
      <c r="X6" s="216" t="s">
        <v>51</v>
      </c>
      <c r="Y6" s="220" t="s">
        <v>13</v>
      </c>
      <c r="Z6" s="221" t="s">
        <v>11</v>
      </c>
      <c r="AA6" s="215" t="s">
        <v>53</v>
      </c>
      <c r="AB6" s="222" t="s">
        <v>54</v>
      </c>
      <c r="AC6" s="223" t="s">
        <v>50</v>
      </c>
      <c r="AD6" s="223" t="s">
        <v>51</v>
      </c>
      <c r="AE6" s="267" t="s">
        <v>13</v>
      </c>
      <c r="AF6" s="265" t="s">
        <v>11</v>
      </c>
      <c r="AG6" s="268" t="s">
        <v>53</v>
      </c>
      <c r="AH6" s="269" t="s">
        <v>54</v>
      </c>
      <c r="AI6" s="270" t="s">
        <v>50</v>
      </c>
      <c r="AJ6" s="270" t="s">
        <v>51</v>
      </c>
      <c r="AK6" s="279"/>
      <c r="AL6" s="279"/>
      <c r="AM6" s="279"/>
      <c r="AN6" s="279"/>
      <c r="AO6" s="279"/>
      <c r="AP6" s="279"/>
      <c r="AT6">
        <v>1061798</v>
      </c>
      <c r="AV6" s="4">
        <f>+O18</f>
        <v>180535.71</v>
      </c>
    </row>
    <row r="7" spans="2:54" ht="15.75" customHeight="1" thickBot="1">
      <c r="B7" s="214" t="s">
        <v>0</v>
      </c>
      <c r="C7" s="86">
        <f aca="true" t="shared" si="0" ref="C7:F18">+C48</f>
        <v>43788.94</v>
      </c>
      <c r="D7" s="86">
        <f t="shared" si="0"/>
        <v>49761.12</v>
      </c>
      <c r="E7" s="86">
        <f t="shared" si="0"/>
        <v>50109.56</v>
      </c>
      <c r="F7" s="180">
        <f t="shared" si="0"/>
        <v>74335.89</v>
      </c>
      <c r="G7" s="185">
        <f>(F7-E7)</f>
        <v>24226.33</v>
      </c>
      <c r="H7" s="182">
        <f>(G7/E7)</f>
        <v>0.48346722661304553</v>
      </c>
      <c r="I7" s="180">
        <v>98839.5</v>
      </c>
      <c r="J7" s="185">
        <f>(I7-F7)</f>
        <v>24503.61</v>
      </c>
      <c r="K7" s="182">
        <f>(J7/F7)</f>
        <v>0.3296336399550742</v>
      </c>
      <c r="L7" s="190">
        <v>123391.27</v>
      </c>
      <c r="M7" s="185">
        <f>(L7-I7)</f>
        <v>24551.770000000004</v>
      </c>
      <c r="N7" s="182">
        <f>(M7/I7)</f>
        <v>0.24840038648516033</v>
      </c>
      <c r="O7" s="180">
        <v>175096.68</v>
      </c>
      <c r="P7" s="185">
        <f>(O7-L7)</f>
        <v>51705.40999999999</v>
      </c>
      <c r="Q7" s="182">
        <f>(P7/L7)</f>
        <v>0.4190362089635676</v>
      </c>
      <c r="R7" s="194">
        <v>152823.75</v>
      </c>
      <c r="S7" s="185">
        <f>(R7-O7)</f>
        <v>-22272.929999999993</v>
      </c>
      <c r="T7" s="182">
        <f>(S7/O7)</f>
        <v>-0.1272036111706972</v>
      </c>
      <c r="U7" s="87">
        <v>202178.58432976695</v>
      </c>
      <c r="V7" s="185">
        <v>190866.35</v>
      </c>
      <c r="W7" s="185">
        <f>(V7-R7)</f>
        <v>38042.600000000006</v>
      </c>
      <c r="X7" s="149">
        <f>(W7/R7)</f>
        <v>0.24893120342878647</v>
      </c>
      <c r="Y7" s="180">
        <f>V7*5%+V7</f>
        <v>200409.6675</v>
      </c>
      <c r="Z7" s="197">
        <v>216921.03</v>
      </c>
      <c r="AA7" s="201">
        <f>+Z7-Y7</f>
        <v>16511.36249999999</v>
      </c>
      <c r="AB7" s="155">
        <f>+AA7/Y7</f>
        <v>0.08238805395952262</v>
      </c>
      <c r="AC7" s="199">
        <f>(Z7-V7)</f>
        <v>26054.679999999993</v>
      </c>
      <c r="AD7" s="155">
        <f>(AC7/V7)</f>
        <v>0.13650745665749878</v>
      </c>
      <c r="AE7" s="185">
        <f>Z7*5%+Z7</f>
        <v>227767.0815</v>
      </c>
      <c r="AF7" s="185">
        <v>269860.51</v>
      </c>
      <c r="AG7" s="271">
        <f>+AF7-AE7</f>
        <v>42093.42850000001</v>
      </c>
      <c r="AH7" s="155">
        <f>+AG7/AE7</f>
        <v>0.1848090963048144</v>
      </c>
      <c r="AI7" s="199">
        <f aca="true" t="shared" si="1" ref="AI7:AI15">(AF7-Z7)</f>
        <v>52939.48000000001</v>
      </c>
      <c r="AJ7" s="155">
        <f aca="true" t="shared" si="2" ref="AJ7:AJ15">(AI7/Z7)</f>
        <v>0.24404955112005514</v>
      </c>
      <c r="AK7" s="150"/>
      <c r="AL7" s="150"/>
      <c r="AM7" s="150"/>
      <c r="AN7" s="150"/>
      <c r="AO7" s="150"/>
      <c r="AP7" s="150"/>
      <c r="AQ7" s="99"/>
      <c r="AR7" s="4">
        <f>AVERAGE(C7:F7)</f>
        <v>54498.8775</v>
      </c>
      <c r="AS7" s="42">
        <f>+AR7/$AR$20</f>
        <v>0.036248345416014814</v>
      </c>
      <c r="AT7" s="27">
        <f>+AS7*$AT$6</f>
        <v>38488.4206660337</v>
      </c>
      <c r="AV7" s="4">
        <f>+V7</f>
        <v>190866.35</v>
      </c>
      <c r="AY7" s="40" t="s">
        <v>0</v>
      </c>
      <c r="AZ7" s="29">
        <v>152824</v>
      </c>
      <c r="BA7" s="27">
        <f>+U7</f>
        <v>202178.58432976695</v>
      </c>
      <c r="BB7" s="27">
        <f>+V7</f>
        <v>190866.35</v>
      </c>
    </row>
    <row r="8" spans="2:54" ht="15.75" customHeight="1" thickBot="1">
      <c r="B8" s="214" t="s">
        <v>1</v>
      </c>
      <c r="C8" s="113">
        <f t="shared" si="0"/>
        <v>52780.66</v>
      </c>
      <c r="D8" s="113">
        <f t="shared" si="0"/>
        <v>63818.63</v>
      </c>
      <c r="E8" s="63">
        <f t="shared" si="0"/>
        <v>75135.86</v>
      </c>
      <c r="F8" s="70">
        <f t="shared" si="0"/>
        <v>102324.63</v>
      </c>
      <c r="G8" s="186">
        <f aca="true" t="shared" si="3" ref="G8:G19">(F8-E8)</f>
        <v>27188.770000000004</v>
      </c>
      <c r="H8" s="183">
        <f aca="true" t="shared" si="4" ref="H8:H19">(G8/E8)</f>
        <v>0.3618614334087612</v>
      </c>
      <c r="I8" s="70">
        <v>153856.14</v>
      </c>
      <c r="J8" s="189">
        <f aca="true" t="shared" si="5" ref="J8:J19">(I8-F8)</f>
        <v>51531.51000000001</v>
      </c>
      <c r="K8" s="188">
        <f aca="true" t="shared" si="6" ref="K8:K19">(J8/F8)</f>
        <v>0.5036080755923574</v>
      </c>
      <c r="L8" s="191">
        <v>149643.23</v>
      </c>
      <c r="M8" s="186">
        <f aca="true" t="shared" si="7" ref="M8:M19">(L8-I8)</f>
        <v>-4212.9100000000035</v>
      </c>
      <c r="N8" s="183">
        <f aca="true" t="shared" si="8" ref="N8:N19">(M8/I8)</f>
        <v>-0.02738213762544675</v>
      </c>
      <c r="O8" s="70">
        <v>220840.93</v>
      </c>
      <c r="P8" s="189">
        <f aca="true" t="shared" si="9" ref="P8:P19">(O8-L8)</f>
        <v>71197.69999999998</v>
      </c>
      <c r="Q8" s="188">
        <f aca="true" t="shared" si="10" ref="Q8:Q19">(P8/L8)</f>
        <v>0.4757829672615325</v>
      </c>
      <c r="R8" s="70">
        <v>293361.95</v>
      </c>
      <c r="S8" s="186">
        <f aca="true" t="shared" si="11" ref="S8:S19">(R8-O8)</f>
        <v>72521.02000000002</v>
      </c>
      <c r="T8" s="183">
        <f aca="true" t="shared" si="12" ref="T8:T19">(S8/O8)</f>
        <v>0.3283857752274455</v>
      </c>
      <c r="U8" s="64">
        <v>292619.1968419521</v>
      </c>
      <c r="V8" s="195">
        <v>287557.37</v>
      </c>
      <c r="W8" s="186">
        <f aca="true" t="shared" si="13" ref="W8:W19">(V8-R8)</f>
        <v>-5804.580000000016</v>
      </c>
      <c r="X8" s="149">
        <f aca="true" t="shared" si="14" ref="X8:X19">(W8/R8)</f>
        <v>-0.01978641060982863</v>
      </c>
      <c r="Y8" s="138">
        <f>V8*5%+V8</f>
        <v>301935.2385</v>
      </c>
      <c r="Z8" s="198">
        <v>333589.97</v>
      </c>
      <c r="AA8" s="196">
        <f aca="true" t="shared" si="15" ref="AA8:AA18">+Z8-Y8</f>
        <v>31654.731499999994</v>
      </c>
      <c r="AB8" s="156">
        <f aca="true" t="shared" si="16" ref="AB8:AB19">+AA8/Y8</f>
        <v>0.10483947371383084</v>
      </c>
      <c r="AC8" s="177">
        <f aca="true" t="shared" si="17" ref="AC8:AC18">(Z8-V8)</f>
        <v>46032.59999999998</v>
      </c>
      <c r="AD8" s="156">
        <f aca="true" t="shared" si="18" ref="AD8:AD19">(AC8/V8)</f>
        <v>0.16008144739952232</v>
      </c>
      <c r="AE8" s="186">
        <f aca="true" t="shared" si="19" ref="AE8:AE18">Z8*5%+Z8</f>
        <v>350269.46849999996</v>
      </c>
      <c r="AF8" s="186">
        <v>334179.16</v>
      </c>
      <c r="AG8" s="272">
        <f aca="true" t="shared" si="20" ref="AG8:AG18">+AF8-AE8</f>
        <v>-16090.308499999985</v>
      </c>
      <c r="AH8" s="156">
        <f>+AG8/AE8</f>
        <v>-0.04593694268845469</v>
      </c>
      <c r="AI8" s="177">
        <f t="shared" si="1"/>
        <v>589.1900000000023</v>
      </c>
      <c r="AJ8" s="156">
        <f t="shared" si="2"/>
        <v>0.0017662101771225387</v>
      </c>
      <c r="AK8" s="150"/>
      <c r="AL8" s="150"/>
      <c r="AM8" s="150"/>
      <c r="AN8" s="150"/>
      <c r="AO8" s="150"/>
      <c r="AP8" s="150"/>
      <c r="AQ8" s="42"/>
      <c r="AR8" s="4">
        <f aca="true" t="shared" si="21" ref="AR8:AR19">AVERAGE(C8:F8)</f>
        <v>73514.945</v>
      </c>
      <c r="AS8" s="42">
        <f>+AR8/$AR$20</f>
        <v>0.04889633038037034</v>
      </c>
      <c r="AT8" s="27">
        <f aca="true" t="shared" si="22" ref="AT8:AT19">+AS8*$AT$6</f>
        <v>51918.025805216465</v>
      </c>
      <c r="AV8" s="4">
        <f aca="true" t="shared" si="23" ref="AV8:AV16">+V8</f>
        <v>287557.37</v>
      </c>
      <c r="AY8" s="40" t="s">
        <v>1</v>
      </c>
      <c r="AZ8" s="29">
        <f>+R8</f>
        <v>293361.95</v>
      </c>
      <c r="BA8" s="27">
        <f aca="true" t="shared" si="24" ref="BA8:BB18">+U8</f>
        <v>292619.1968419521</v>
      </c>
      <c r="BB8" s="27">
        <f t="shared" si="24"/>
        <v>287557.37</v>
      </c>
    </row>
    <row r="9" spans="2:54" ht="15.75" customHeight="1" thickBot="1">
      <c r="B9" s="214" t="s">
        <v>2</v>
      </c>
      <c r="C9" s="63">
        <f t="shared" si="0"/>
        <v>47077.71</v>
      </c>
      <c r="D9" s="63">
        <f t="shared" si="0"/>
        <v>37079.12</v>
      </c>
      <c r="E9" s="63">
        <f t="shared" si="0"/>
        <v>50619.32</v>
      </c>
      <c r="F9" s="70">
        <f t="shared" si="0"/>
        <v>60264.21</v>
      </c>
      <c r="G9" s="186">
        <f t="shared" si="3"/>
        <v>9644.89</v>
      </c>
      <c r="H9" s="183">
        <f t="shared" si="4"/>
        <v>0.19053772354113013</v>
      </c>
      <c r="I9" s="70">
        <v>105581.9</v>
      </c>
      <c r="J9" s="186">
        <f t="shared" si="5"/>
        <v>45317.689999999995</v>
      </c>
      <c r="K9" s="183">
        <f t="shared" si="6"/>
        <v>0.7519834741051113</v>
      </c>
      <c r="L9" s="70">
        <v>131032</v>
      </c>
      <c r="M9" s="186">
        <f t="shared" si="7"/>
        <v>25450.100000000006</v>
      </c>
      <c r="N9" s="183">
        <f t="shared" si="8"/>
        <v>0.24104605050676306</v>
      </c>
      <c r="O9" s="70">
        <v>178492.41</v>
      </c>
      <c r="P9" s="186">
        <f t="shared" si="9"/>
        <v>47460.41</v>
      </c>
      <c r="Q9" s="183">
        <f t="shared" si="10"/>
        <v>0.36220472861591063</v>
      </c>
      <c r="R9" s="70">
        <v>202719.67</v>
      </c>
      <c r="S9" s="186">
        <f t="shared" si="11"/>
        <v>24227.26000000001</v>
      </c>
      <c r="T9" s="183">
        <f t="shared" si="12"/>
        <v>0.13573271827076575</v>
      </c>
      <c r="U9" s="64">
        <v>213948.92893639943</v>
      </c>
      <c r="V9" s="195">
        <v>193085.62</v>
      </c>
      <c r="W9" s="186">
        <f t="shared" si="13"/>
        <v>-9634.050000000017</v>
      </c>
      <c r="X9" s="149">
        <f t="shared" si="14"/>
        <v>-0.04752400198757238</v>
      </c>
      <c r="Y9" s="138">
        <f aca="true" t="shared" si="25" ref="Y9:Y18">V9*5%+V9</f>
        <v>202739.90099999998</v>
      </c>
      <c r="Z9" s="198">
        <v>216161.54</v>
      </c>
      <c r="AA9" s="196">
        <f t="shared" si="15"/>
        <v>13421.639000000025</v>
      </c>
      <c r="AB9" s="156">
        <f t="shared" si="16"/>
        <v>0.06620127036561997</v>
      </c>
      <c r="AC9" s="154">
        <f t="shared" si="17"/>
        <v>23075.920000000013</v>
      </c>
      <c r="AD9" s="156">
        <f t="shared" si="18"/>
        <v>0.1195113338839009</v>
      </c>
      <c r="AE9" s="186">
        <f t="shared" si="19"/>
        <v>226969.617</v>
      </c>
      <c r="AF9" s="186">
        <v>237531.54</v>
      </c>
      <c r="AG9" s="272">
        <f t="shared" si="20"/>
        <v>10561.92300000001</v>
      </c>
      <c r="AH9" s="156">
        <f aca="true" t="shared" si="26" ref="AH9:AH18">+AG9/AE9</f>
        <v>0.046534523605421645</v>
      </c>
      <c r="AI9" s="177">
        <f t="shared" si="1"/>
        <v>21370</v>
      </c>
      <c r="AJ9" s="156">
        <f t="shared" si="2"/>
        <v>0.09886124978569268</v>
      </c>
      <c r="AK9" s="150"/>
      <c r="AL9" s="150"/>
      <c r="AM9" s="150"/>
      <c r="AN9" s="150"/>
      <c r="AO9" s="150"/>
      <c r="AP9" s="150"/>
      <c r="AQ9" s="42"/>
      <c r="AR9" s="4">
        <f t="shared" si="21"/>
        <v>48760.09</v>
      </c>
      <c r="AS9" s="42">
        <f aca="true" t="shared" si="27" ref="AS9:AS19">+AR9/$AR$20</f>
        <v>0.032431357596970134</v>
      </c>
      <c r="AT9" s="27">
        <f t="shared" si="22"/>
        <v>34435.55063374769</v>
      </c>
      <c r="AV9" s="4">
        <f t="shared" si="23"/>
        <v>193085.62</v>
      </c>
      <c r="AY9" s="40" t="s">
        <v>2</v>
      </c>
      <c r="AZ9" s="29">
        <f aca="true" t="shared" si="28" ref="AZ9:AZ18">+R9</f>
        <v>202719.67</v>
      </c>
      <c r="BA9" s="27">
        <f t="shared" si="24"/>
        <v>213948.92893639943</v>
      </c>
      <c r="BB9" s="27">
        <f t="shared" si="24"/>
        <v>193085.62</v>
      </c>
    </row>
    <row r="10" spans="2:54" ht="15.75" customHeight="1" thickBot="1">
      <c r="B10" s="214" t="s">
        <v>3</v>
      </c>
      <c r="C10" s="63">
        <f t="shared" si="0"/>
        <v>33563.92</v>
      </c>
      <c r="D10" s="63">
        <f t="shared" si="0"/>
        <v>45606.19</v>
      </c>
      <c r="E10" s="63">
        <f t="shared" si="0"/>
        <v>55771.71</v>
      </c>
      <c r="F10" s="70">
        <f t="shared" si="0"/>
        <v>59615.54</v>
      </c>
      <c r="G10" s="186">
        <f t="shared" si="3"/>
        <v>3843.8300000000017</v>
      </c>
      <c r="H10" s="183">
        <f t="shared" si="4"/>
        <v>0.06892078439050912</v>
      </c>
      <c r="I10" s="70">
        <v>101570.06</v>
      </c>
      <c r="J10" s="186">
        <f t="shared" si="5"/>
        <v>41954.52</v>
      </c>
      <c r="K10" s="183">
        <f t="shared" si="6"/>
        <v>0.7037514044156943</v>
      </c>
      <c r="L10" s="70">
        <v>117783.1</v>
      </c>
      <c r="M10" s="186">
        <f t="shared" si="7"/>
        <v>16213.040000000008</v>
      </c>
      <c r="N10" s="183">
        <f t="shared" si="8"/>
        <v>0.15962420421923557</v>
      </c>
      <c r="O10" s="70">
        <v>158377.47</v>
      </c>
      <c r="P10" s="186">
        <f t="shared" si="9"/>
        <v>40594.369999999995</v>
      </c>
      <c r="Q10" s="183">
        <f t="shared" si="10"/>
        <v>0.34465360480408475</v>
      </c>
      <c r="R10" s="70">
        <v>163712.66</v>
      </c>
      <c r="S10" s="186">
        <f t="shared" si="11"/>
        <v>5335.190000000002</v>
      </c>
      <c r="T10" s="183">
        <f t="shared" si="12"/>
        <v>0.03368654645133555</v>
      </c>
      <c r="U10" s="64">
        <v>193717.64214519423</v>
      </c>
      <c r="V10" s="186">
        <v>198193.4</v>
      </c>
      <c r="W10" s="186">
        <f t="shared" si="13"/>
        <v>34480.73999999999</v>
      </c>
      <c r="X10" s="149">
        <f t="shared" si="14"/>
        <v>0.21061743178566636</v>
      </c>
      <c r="Y10" s="138">
        <f t="shared" si="25"/>
        <v>208103.07</v>
      </c>
      <c r="Z10" s="198">
        <v>226155.33</v>
      </c>
      <c r="AA10" s="196">
        <f t="shared" si="15"/>
        <v>18052.25999999998</v>
      </c>
      <c r="AB10" s="156">
        <f t="shared" si="16"/>
        <v>0.08674672603340249</v>
      </c>
      <c r="AC10" s="177">
        <f t="shared" si="17"/>
        <v>27961.929999999993</v>
      </c>
      <c r="AD10" s="156">
        <f t="shared" si="18"/>
        <v>0.14108406233507267</v>
      </c>
      <c r="AE10" s="186">
        <f t="shared" si="19"/>
        <v>237463.09649999999</v>
      </c>
      <c r="AF10" s="186">
        <v>245372.25</v>
      </c>
      <c r="AG10" s="272">
        <f t="shared" si="20"/>
        <v>7909.153500000015</v>
      </c>
      <c r="AH10" s="156">
        <f t="shared" si="26"/>
        <v>0.03330687427467289</v>
      </c>
      <c r="AI10" s="177">
        <f t="shared" si="1"/>
        <v>19216.920000000013</v>
      </c>
      <c r="AJ10" s="156">
        <f t="shared" si="2"/>
        <v>0.08497221798840653</v>
      </c>
      <c r="AK10" s="150"/>
      <c r="AL10" s="150"/>
      <c r="AM10" s="150"/>
      <c r="AN10" s="150"/>
      <c r="AO10" s="150"/>
      <c r="AP10" s="150"/>
      <c r="AQ10" s="42"/>
      <c r="AR10" s="4">
        <f t="shared" si="21"/>
        <v>48639.340000000004</v>
      </c>
      <c r="AS10" s="42">
        <f t="shared" si="27"/>
        <v>0.032351044241727474</v>
      </c>
      <c r="AT10" s="27">
        <f t="shared" si="22"/>
        <v>34350.27407377775</v>
      </c>
      <c r="AV10" s="4">
        <f t="shared" si="23"/>
        <v>198193.4</v>
      </c>
      <c r="AY10" s="40" t="s">
        <v>3</v>
      </c>
      <c r="AZ10" s="29">
        <f t="shared" si="28"/>
        <v>163712.66</v>
      </c>
      <c r="BA10" s="27">
        <f t="shared" si="24"/>
        <v>193717.64214519423</v>
      </c>
      <c r="BB10" s="27">
        <f t="shared" si="24"/>
        <v>198193.4</v>
      </c>
    </row>
    <row r="11" spans="2:54" ht="15.75" customHeight="1" thickBot="1">
      <c r="B11" s="214" t="s">
        <v>4</v>
      </c>
      <c r="C11" s="63">
        <f t="shared" si="0"/>
        <v>49010.57</v>
      </c>
      <c r="D11" s="63">
        <f t="shared" si="0"/>
        <v>54051.72</v>
      </c>
      <c r="E11" s="63">
        <f t="shared" si="0"/>
        <v>66997.38</v>
      </c>
      <c r="F11" s="70">
        <f t="shared" si="0"/>
        <v>69632.41</v>
      </c>
      <c r="G11" s="186">
        <f t="shared" si="3"/>
        <v>2635.029999999999</v>
      </c>
      <c r="H11" s="183">
        <f t="shared" si="4"/>
        <v>0.03933034396270419</v>
      </c>
      <c r="I11" s="70">
        <v>141750.66</v>
      </c>
      <c r="J11" s="186">
        <f t="shared" si="5"/>
        <v>72118.25</v>
      </c>
      <c r="K11" s="183">
        <f t="shared" si="6"/>
        <v>1.0356994681068772</v>
      </c>
      <c r="L11" s="70">
        <v>151745.75</v>
      </c>
      <c r="M11" s="186">
        <f t="shared" si="7"/>
        <v>9995.089999999997</v>
      </c>
      <c r="N11" s="183">
        <f t="shared" si="8"/>
        <v>0.07051177045665957</v>
      </c>
      <c r="O11" s="70">
        <v>219686.94</v>
      </c>
      <c r="P11" s="186">
        <f t="shared" si="9"/>
        <v>67941.19</v>
      </c>
      <c r="Q11" s="183">
        <f t="shared" si="10"/>
        <v>0.44773043067104024</v>
      </c>
      <c r="R11" s="70">
        <v>244360.95</v>
      </c>
      <c r="S11" s="186">
        <f t="shared" si="11"/>
        <v>24674.01000000001</v>
      </c>
      <c r="T11" s="183">
        <f t="shared" si="12"/>
        <v>0.11231441432066926</v>
      </c>
      <c r="U11" s="64">
        <v>262475.6923720229</v>
      </c>
      <c r="V11" s="186">
        <v>329378.85</v>
      </c>
      <c r="W11" s="186">
        <f t="shared" si="13"/>
        <v>85017.89999999997</v>
      </c>
      <c r="X11" s="149">
        <f t="shared" si="14"/>
        <v>0.34791933817575993</v>
      </c>
      <c r="Y11" s="138">
        <f t="shared" si="25"/>
        <v>345847.7925</v>
      </c>
      <c r="Z11" s="198">
        <v>377556.98</v>
      </c>
      <c r="AA11" s="196">
        <f t="shared" si="15"/>
        <v>31709.1875</v>
      </c>
      <c r="AB11" s="156">
        <f t="shared" si="16"/>
        <v>0.0916853835347236</v>
      </c>
      <c r="AC11" s="177">
        <f t="shared" si="17"/>
        <v>48178.130000000005</v>
      </c>
      <c r="AD11" s="156">
        <f t="shared" si="18"/>
        <v>0.14626965271145978</v>
      </c>
      <c r="AE11" s="189">
        <f t="shared" si="19"/>
        <v>396434.82899999997</v>
      </c>
      <c r="AF11" s="189">
        <v>393544.04</v>
      </c>
      <c r="AG11" s="273">
        <f t="shared" si="20"/>
        <v>-2890.7889999999898</v>
      </c>
      <c r="AH11" s="266">
        <f t="shared" si="26"/>
        <v>-0.007291965257674143</v>
      </c>
      <c r="AI11" s="154">
        <f t="shared" si="1"/>
        <v>15987.059999999998</v>
      </c>
      <c r="AJ11" s="266">
        <f t="shared" si="2"/>
        <v>0.042343436479442116</v>
      </c>
      <c r="AK11" s="150"/>
      <c r="AL11" s="150"/>
      <c r="AM11" s="150"/>
      <c r="AN11" s="150"/>
      <c r="AO11" s="150"/>
      <c r="AP11" s="150"/>
      <c r="AQ11" s="42"/>
      <c r="AR11" s="4">
        <f t="shared" si="21"/>
        <v>59923.020000000004</v>
      </c>
      <c r="AS11" s="42">
        <f t="shared" si="27"/>
        <v>0.039856056252365275</v>
      </c>
      <c r="AT11" s="27">
        <f t="shared" si="22"/>
        <v>42319.080816648944</v>
      </c>
      <c r="AV11" s="4">
        <f t="shared" si="23"/>
        <v>329378.85</v>
      </c>
      <c r="AY11" s="40" t="s">
        <v>4</v>
      </c>
      <c r="AZ11" s="29">
        <f t="shared" si="28"/>
        <v>244360.95</v>
      </c>
      <c r="BA11" s="27">
        <f t="shared" si="24"/>
        <v>262475.6923720229</v>
      </c>
      <c r="BB11" s="27">
        <f t="shared" si="24"/>
        <v>329378.85</v>
      </c>
    </row>
    <row r="12" spans="2:54" ht="15.75" customHeight="1" thickBot="1">
      <c r="B12" s="214" t="s">
        <v>5</v>
      </c>
      <c r="C12" s="63">
        <f t="shared" si="0"/>
        <v>38901.18</v>
      </c>
      <c r="D12" s="63">
        <f t="shared" si="0"/>
        <v>37966.8</v>
      </c>
      <c r="E12" s="63">
        <f t="shared" si="0"/>
        <v>56668.17</v>
      </c>
      <c r="F12" s="70">
        <f t="shared" si="0"/>
        <v>105392.3</v>
      </c>
      <c r="G12" s="186">
        <f t="shared" si="3"/>
        <v>48724.130000000005</v>
      </c>
      <c r="H12" s="183">
        <f t="shared" si="4"/>
        <v>0.8598147778550111</v>
      </c>
      <c r="I12" s="70">
        <v>107743.55</v>
      </c>
      <c r="J12" s="186">
        <f t="shared" si="5"/>
        <v>2351.25</v>
      </c>
      <c r="K12" s="183">
        <f t="shared" si="6"/>
        <v>0.02230950458430075</v>
      </c>
      <c r="L12" s="70">
        <v>116439.6</v>
      </c>
      <c r="M12" s="186">
        <f t="shared" si="7"/>
        <v>8696.050000000003</v>
      </c>
      <c r="N12" s="183">
        <f t="shared" si="8"/>
        <v>0.0807106318661303</v>
      </c>
      <c r="O12" s="70">
        <v>164543.58</v>
      </c>
      <c r="P12" s="186">
        <f t="shared" si="9"/>
        <v>48103.97999999998</v>
      </c>
      <c r="Q12" s="183">
        <f t="shared" si="10"/>
        <v>0.4131238856883739</v>
      </c>
      <c r="R12" s="70">
        <v>194190.46</v>
      </c>
      <c r="S12" s="186">
        <f t="shared" si="11"/>
        <v>29646.880000000005</v>
      </c>
      <c r="T12" s="183">
        <f t="shared" si="12"/>
        <v>0.18017646145780958</v>
      </c>
      <c r="U12" s="64">
        <v>216312.30840367885</v>
      </c>
      <c r="V12" s="195">
        <v>183859</v>
      </c>
      <c r="W12" s="186">
        <f t="shared" si="13"/>
        <v>-10331.459999999992</v>
      </c>
      <c r="X12" s="149">
        <f t="shared" si="14"/>
        <v>-0.05320271654951532</v>
      </c>
      <c r="Y12" s="138">
        <f t="shared" si="25"/>
        <v>193051.95</v>
      </c>
      <c r="Z12" s="198">
        <v>199596.54</v>
      </c>
      <c r="AA12" s="196">
        <f t="shared" si="15"/>
        <v>6544.5899999999965</v>
      </c>
      <c r="AB12" s="156">
        <f t="shared" si="16"/>
        <v>0.03390066767002352</v>
      </c>
      <c r="AC12" s="177">
        <f t="shared" si="17"/>
        <v>15737.540000000008</v>
      </c>
      <c r="AD12" s="156">
        <f t="shared" si="18"/>
        <v>0.08559570105352475</v>
      </c>
      <c r="AE12" s="186">
        <f t="shared" si="19"/>
        <v>209576.367</v>
      </c>
      <c r="AF12" s="186">
        <v>224750.9</v>
      </c>
      <c r="AG12" s="272">
        <f t="shared" si="20"/>
        <v>15174.532999999996</v>
      </c>
      <c r="AH12" s="156">
        <f t="shared" si="26"/>
        <v>0.07240574506189429</v>
      </c>
      <c r="AI12" s="177">
        <f t="shared" si="1"/>
        <v>25154.359999999986</v>
      </c>
      <c r="AJ12" s="156">
        <f t="shared" si="2"/>
        <v>0.12602603231498896</v>
      </c>
      <c r="AK12" s="150"/>
      <c r="AL12" s="150"/>
      <c r="AM12" s="150"/>
      <c r="AN12" s="150"/>
      <c r="AO12" s="150"/>
      <c r="AP12" s="150"/>
      <c r="AQ12" s="42"/>
      <c r="AR12" s="4">
        <f t="shared" si="21"/>
        <v>59732.1125</v>
      </c>
      <c r="AS12" s="42">
        <f t="shared" si="27"/>
        <v>0.039729079673764954</v>
      </c>
      <c r="AT12" s="27">
        <f t="shared" si="22"/>
        <v>42184.25733944428</v>
      </c>
      <c r="AV12" s="4">
        <f t="shared" si="23"/>
        <v>183859</v>
      </c>
      <c r="AY12" s="40" t="s">
        <v>5</v>
      </c>
      <c r="AZ12" s="29">
        <f t="shared" si="28"/>
        <v>194190.46</v>
      </c>
      <c r="BA12" s="27">
        <f t="shared" si="24"/>
        <v>216312.30840367885</v>
      </c>
      <c r="BB12" s="27">
        <f t="shared" si="24"/>
        <v>183859</v>
      </c>
    </row>
    <row r="13" spans="2:54" ht="15.75" customHeight="1" thickBot="1">
      <c r="B13" s="214" t="s">
        <v>6</v>
      </c>
      <c r="C13" s="63">
        <f t="shared" si="0"/>
        <v>34430.64</v>
      </c>
      <c r="D13" s="63">
        <f t="shared" si="0"/>
        <v>31519.34</v>
      </c>
      <c r="E13" s="63">
        <f t="shared" si="0"/>
        <v>36868.57</v>
      </c>
      <c r="F13" s="70">
        <f t="shared" si="0"/>
        <v>74903.03</v>
      </c>
      <c r="G13" s="186">
        <f t="shared" si="3"/>
        <v>38034.46</v>
      </c>
      <c r="H13" s="183">
        <f t="shared" si="4"/>
        <v>1.03162287010318</v>
      </c>
      <c r="I13" s="70">
        <v>99458.6</v>
      </c>
      <c r="J13" s="186">
        <f t="shared" si="5"/>
        <v>24555.570000000007</v>
      </c>
      <c r="K13" s="183">
        <f t="shared" si="6"/>
        <v>0.3278314642278157</v>
      </c>
      <c r="L13" s="70">
        <v>140560</v>
      </c>
      <c r="M13" s="186">
        <f t="shared" si="7"/>
        <v>41101.399999999994</v>
      </c>
      <c r="N13" s="183">
        <f t="shared" si="8"/>
        <v>0.4132513427697554</v>
      </c>
      <c r="O13" s="70">
        <v>141719.94</v>
      </c>
      <c r="P13" s="186">
        <f t="shared" si="9"/>
        <v>1159.9400000000023</v>
      </c>
      <c r="Q13" s="183">
        <f t="shared" si="10"/>
        <v>0.008252276607854313</v>
      </c>
      <c r="R13" s="70">
        <v>175688.51</v>
      </c>
      <c r="S13" s="186">
        <f t="shared" si="11"/>
        <v>33968.57000000001</v>
      </c>
      <c r="T13" s="183">
        <f t="shared" si="12"/>
        <v>0.2396880072063254</v>
      </c>
      <c r="U13" s="64">
        <v>193493.38785213002</v>
      </c>
      <c r="V13" s="186">
        <v>186004.89</v>
      </c>
      <c r="W13" s="186">
        <f t="shared" si="13"/>
        <v>10316.380000000005</v>
      </c>
      <c r="X13" s="149">
        <f t="shared" si="14"/>
        <v>0.05871971934874969</v>
      </c>
      <c r="Y13" s="138">
        <f t="shared" si="25"/>
        <v>195305.13450000001</v>
      </c>
      <c r="Z13" s="238">
        <v>179339.35</v>
      </c>
      <c r="AA13" s="196">
        <f t="shared" si="15"/>
        <v>-15965.784500000009</v>
      </c>
      <c r="AB13" s="156">
        <f t="shared" si="16"/>
        <v>-0.08174789946446599</v>
      </c>
      <c r="AC13" s="177">
        <f t="shared" si="17"/>
        <v>-6665.540000000008</v>
      </c>
      <c r="AD13" s="156">
        <f t="shared" si="18"/>
        <v>-0.035835294437689284</v>
      </c>
      <c r="AE13" s="186">
        <f t="shared" si="19"/>
        <v>188306.3175</v>
      </c>
      <c r="AF13" s="186">
        <v>237156.09</v>
      </c>
      <c r="AG13" s="272">
        <f t="shared" si="20"/>
        <v>48849.77249999999</v>
      </c>
      <c r="AH13" s="156">
        <f t="shared" si="26"/>
        <v>0.2594165355073655</v>
      </c>
      <c r="AI13" s="177">
        <f t="shared" si="1"/>
        <v>57816.73999999999</v>
      </c>
      <c r="AJ13" s="156">
        <f t="shared" si="2"/>
        <v>0.32238736228273374</v>
      </c>
      <c r="AK13" s="150"/>
      <c r="AL13" s="150"/>
      <c r="AM13" s="150"/>
      <c r="AN13" s="150"/>
      <c r="AO13" s="150"/>
      <c r="AP13" s="150"/>
      <c r="AQ13" s="42"/>
      <c r="AR13" s="4">
        <f t="shared" si="21"/>
        <v>44430.395</v>
      </c>
      <c r="AS13" s="42">
        <f t="shared" si="27"/>
        <v>0.02955158672635005</v>
      </c>
      <c r="AT13" s="27">
        <f t="shared" si="22"/>
        <v>31377.81568286503</v>
      </c>
      <c r="AV13" s="4">
        <f t="shared" si="23"/>
        <v>186004.89</v>
      </c>
      <c r="AY13" s="40" t="s">
        <v>6</v>
      </c>
      <c r="AZ13" s="29">
        <f t="shared" si="28"/>
        <v>175688.51</v>
      </c>
      <c r="BA13" s="27">
        <f t="shared" si="24"/>
        <v>193493.38785213002</v>
      </c>
      <c r="BB13" s="27">
        <f t="shared" si="24"/>
        <v>186004.89</v>
      </c>
    </row>
    <row r="14" spans="2:54" ht="15.75" customHeight="1" thickBot="1">
      <c r="B14" s="214" t="s">
        <v>7</v>
      </c>
      <c r="C14" s="63">
        <f t="shared" si="0"/>
        <v>50898.74</v>
      </c>
      <c r="D14" s="63">
        <f t="shared" si="0"/>
        <v>52486.47</v>
      </c>
      <c r="E14" s="63">
        <f t="shared" si="0"/>
        <v>67097.55</v>
      </c>
      <c r="F14" s="70">
        <f t="shared" si="0"/>
        <v>123353.55</v>
      </c>
      <c r="G14" s="186">
        <f t="shared" si="3"/>
        <v>56256</v>
      </c>
      <c r="H14" s="183">
        <f t="shared" si="4"/>
        <v>0.8384210749870896</v>
      </c>
      <c r="I14" s="70">
        <v>154556.08</v>
      </c>
      <c r="J14" s="186">
        <f t="shared" si="5"/>
        <v>31202.529999999984</v>
      </c>
      <c r="K14" s="183">
        <f t="shared" si="6"/>
        <v>0.2529520228643601</v>
      </c>
      <c r="L14" s="70">
        <v>185876.75</v>
      </c>
      <c r="M14" s="186">
        <f t="shared" si="7"/>
        <v>31320.670000000013</v>
      </c>
      <c r="N14" s="183">
        <f t="shared" si="8"/>
        <v>0.20264922609320846</v>
      </c>
      <c r="O14" s="70">
        <v>222904.93</v>
      </c>
      <c r="P14" s="186">
        <f t="shared" si="9"/>
        <v>37028.17999999999</v>
      </c>
      <c r="Q14" s="183">
        <f t="shared" si="10"/>
        <v>0.1992082387926408</v>
      </c>
      <c r="R14" s="70">
        <v>291357.38</v>
      </c>
      <c r="S14" s="186">
        <f t="shared" si="11"/>
        <v>68452.45000000001</v>
      </c>
      <c r="T14" s="183">
        <f t="shared" si="12"/>
        <v>0.3070925797827801</v>
      </c>
      <c r="U14" s="64">
        <v>302297.02164475137</v>
      </c>
      <c r="V14" s="186">
        <v>307208.4</v>
      </c>
      <c r="W14" s="186">
        <f t="shared" si="13"/>
        <v>15851.020000000019</v>
      </c>
      <c r="X14" s="149">
        <f t="shared" si="14"/>
        <v>0.054404044956747</v>
      </c>
      <c r="Y14" s="138">
        <f t="shared" si="25"/>
        <v>322568.82</v>
      </c>
      <c r="Z14" s="198">
        <v>316730.28</v>
      </c>
      <c r="AA14" s="196">
        <f t="shared" si="15"/>
        <v>-5838.539999999979</v>
      </c>
      <c r="AB14" s="156">
        <f t="shared" si="16"/>
        <v>-0.018100137514840953</v>
      </c>
      <c r="AC14" s="177">
        <f t="shared" si="17"/>
        <v>9521.880000000005</v>
      </c>
      <c r="AD14" s="156">
        <f t="shared" si="18"/>
        <v>0.030994855609416942</v>
      </c>
      <c r="AE14" s="186">
        <f t="shared" si="19"/>
        <v>332566.79400000005</v>
      </c>
      <c r="AF14" s="186">
        <v>368315.46</v>
      </c>
      <c r="AG14" s="272">
        <f t="shared" si="20"/>
        <v>35748.66599999997</v>
      </c>
      <c r="AH14" s="156">
        <f t="shared" si="26"/>
        <v>0.10749319127753916</v>
      </c>
      <c r="AI14" s="177">
        <f t="shared" si="1"/>
        <v>51585.17999999999</v>
      </c>
      <c r="AJ14" s="156">
        <f t="shared" si="2"/>
        <v>0.1628678508414162</v>
      </c>
      <c r="AK14" s="150"/>
      <c r="AL14" s="150"/>
      <c r="AM14" s="150"/>
      <c r="AN14" s="150"/>
      <c r="AO14" s="150"/>
      <c r="AP14" s="150"/>
      <c r="AQ14" s="42"/>
      <c r="AR14" s="4">
        <f t="shared" si="21"/>
        <v>73459.0775</v>
      </c>
      <c r="AS14" s="42">
        <f t="shared" si="27"/>
        <v>0.048859171735450915</v>
      </c>
      <c r="AT14" s="27">
        <f t="shared" si="22"/>
        <v>51878.57083035831</v>
      </c>
      <c r="AV14" s="4">
        <f t="shared" si="23"/>
        <v>307208.4</v>
      </c>
      <c r="AY14" s="40" t="s">
        <v>7</v>
      </c>
      <c r="AZ14" s="29">
        <f t="shared" si="28"/>
        <v>291357.38</v>
      </c>
      <c r="BA14" s="27">
        <f t="shared" si="24"/>
        <v>302297.02164475137</v>
      </c>
      <c r="BB14" s="4">
        <f t="shared" si="24"/>
        <v>307208.4</v>
      </c>
    </row>
    <row r="15" spans="2:54" ht="15.75" customHeight="1" thickBot="1">
      <c r="B15" s="214" t="s">
        <v>8</v>
      </c>
      <c r="C15" s="63">
        <f t="shared" si="0"/>
        <v>48764.82</v>
      </c>
      <c r="D15" s="63">
        <f t="shared" si="0"/>
        <v>53840.95</v>
      </c>
      <c r="E15" s="63">
        <f t="shared" si="0"/>
        <v>70396.9</v>
      </c>
      <c r="F15" s="70">
        <f>+F56</f>
        <v>109019.31</v>
      </c>
      <c r="G15" s="186">
        <f t="shared" si="3"/>
        <v>38622.41</v>
      </c>
      <c r="H15" s="183">
        <f t="shared" si="4"/>
        <v>0.548637937181893</v>
      </c>
      <c r="I15" s="70">
        <v>121679.21</v>
      </c>
      <c r="J15" s="186">
        <f t="shared" si="5"/>
        <v>12659.900000000009</v>
      </c>
      <c r="K15" s="183">
        <f t="shared" si="6"/>
        <v>0.11612529927037704</v>
      </c>
      <c r="L15" s="70">
        <v>146026.5</v>
      </c>
      <c r="M15" s="186">
        <f t="shared" si="7"/>
        <v>24347.289999999994</v>
      </c>
      <c r="N15" s="183">
        <f t="shared" si="8"/>
        <v>0.20009408345106772</v>
      </c>
      <c r="O15" s="70">
        <v>181992.68</v>
      </c>
      <c r="P15" s="186">
        <f t="shared" si="9"/>
        <v>35966.17999999999</v>
      </c>
      <c r="Q15" s="183">
        <f t="shared" si="10"/>
        <v>0.24629899367580538</v>
      </c>
      <c r="R15" s="70">
        <v>191340.72</v>
      </c>
      <c r="S15" s="186">
        <f t="shared" si="11"/>
        <v>9348.040000000008</v>
      </c>
      <c r="T15" s="183">
        <f t="shared" si="12"/>
        <v>0.051364923028772415</v>
      </c>
      <c r="U15" s="64">
        <v>242952.52716254108</v>
      </c>
      <c r="V15" s="186">
        <v>227389.7</v>
      </c>
      <c r="W15" s="186">
        <f t="shared" si="13"/>
        <v>36048.98000000001</v>
      </c>
      <c r="X15" s="149">
        <f t="shared" si="14"/>
        <v>0.18840202963592909</v>
      </c>
      <c r="Y15" s="138">
        <f t="shared" si="25"/>
        <v>238759.185</v>
      </c>
      <c r="Z15" s="198">
        <v>257077.31</v>
      </c>
      <c r="AA15" s="196">
        <f t="shared" si="15"/>
        <v>18318.125</v>
      </c>
      <c r="AB15" s="156">
        <f t="shared" si="16"/>
        <v>0.07672217929542689</v>
      </c>
      <c r="AC15" s="177">
        <f t="shared" si="17"/>
        <v>29687.609999999986</v>
      </c>
      <c r="AD15" s="156">
        <f t="shared" si="18"/>
        <v>0.13055828826019816</v>
      </c>
      <c r="AE15" s="186">
        <f t="shared" si="19"/>
        <v>269931.1755</v>
      </c>
      <c r="AF15" s="186">
        <v>269170.49</v>
      </c>
      <c r="AG15" s="272">
        <f t="shared" si="20"/>
        <v>-760.6855000000214</v>
      </c>
      <c r="AH15" s="156">
        <f t="shared" si="26"/>
        <v>-0.002818072045924245</v>
      </c>
      <c r="AI15" s="177">
        <f t="shared" si="1"/>
        <v>12093.179999999993</v>
      </c>
      <c r="AJ15" s="156">
        <f t="shared" si="2"/>
        <v>0.0470410243517796</v>
      </c>
      <c r="AK15" s="150"/>
      <c r="AL15" s="150"/>
      <c r="AM15" s="150"/>
      <c r="AN15" s="150"/>
      <c r="AO15" s="150"/>
      <c r="AP15" s="150"/>
      <c r="AQ15" s="42"/>
      <c r="AR15" s="4">
        <f t="shared" si="21"/>
        <v>70505.495</v>
      </c>
      <c r="AS15" s="42">
        <f t="shared" si="27"/>
        <v>0.046894682124179625</v>
      </c>
      <c r="AT15" s="27">
        <f t="shared" si="22"/>
        <v>49792.67969008968</v>
      </c>
      <c r="AV15" s="4">
        <f t="shared" si="23"/>
        <v>227389.7</v>
      </c>
      <c r="AY15" s="40" t="s">
        <v>8</v>
      </c>
      <c r="AZ15" s="29">
        <f t="shared" si="28"/>
        <v>191340.72</v>
      </c>
      <c r="BA15" s="27">
        <f t="shared" si="24"/>
        <v>242952.52716254108</v>
      </c>
      <c r="BB15" s="4">
        <f t="shared" si="24"/>
        <v>227389.7</v>
      </c>
    </row>
    <row r="16" spans="2:54" ht="15.75" customHeight="1" thickBot="1">
      <c r="B16" s="214" t="s">
        <v>9</v>
      </c>
      <c r="C16" s="63">
        <f t="shared" si="0"/>
        <v>45986.85</v>
      </c>
      <c r="D16" s="63">
        <f t="shared" si="0"/>
        <v>50577.68</v>
      </c>
      <c r="E16" s="63">
        <f t="shared" si="0"/>
        <v>68085.13</v>
      </c>
      <c r="F16" s="70">
        <f t="shared" si="0"/>
        <v>86750.25</v>
      </c>
      <c r="G16" s="186">
        <f t="shared" si="3"/>
        <v>18665.119999999995</v>
      </c>
      <c r="H16" s="183">
        <f t="shared" si="4"/>
        <v>0.27414385490635024</v>
      </c>
      <c r="I16" s="70">
        <v>108382.57</v>
      </c>
      <c r="J16" s="186">
        <f t="shared" si="5"/>
        <v>21632.320000000007</v>
      </c>
      <c r="K16" s="183">
        <f t="shared" si="6"/>
        <v>0.24936320068241885</v>
      </c>
      <c r="L16" s="70">
        <v>146271.77</v>
      </c>
      <c r="M16" s="186">
        <f t="shared" si="7"/>
        <v>37889.19999999998</v>
      </c>
      <c r="N16" s="183">
        <f t="shared" si="8"/>
        <v>0.3495875766739982</v>
      </c>
      <c r="O16" s="70">
        <v>170570.19</v>
      </c>
      <c r="P16" s="186">
        <f t="shared" si="9"/>
        <v>24298.420000000013</v>
      </c>
      <c r="Q16" s="183">
        <f t="shared" si="10"/>
        <v>0.16611831524292087</v>
      </c>
      <c r="R16" s="70">
        <v>189912.11</v>
      </c>
      <c r="S16" s="186">
        <f t="shared" si="11"/>
        <v>19341.919999999984</v>
      </c>
      <c r="T16" s="183">
        <f t="shared" si="12"/>
        <v>0.11339566427169943</v>
      </c>
      <c r="U16" s="64">
        <v>228075.0938176905</v>
      </c>
      <c r="V16" s="186">
        <v>250891.42</v>
      </c>
      <c r="W16" s="186">
        <f t="shared" si="13"/>
        <v>60979.31000000003</v>
      </c>
      <c r="X16" s="149">
        <f t="shared" si="14"/>
        <v>0.32109226736515134</v>
      </c>
      <c r="Y16" s="138">
        <f t="shared" si="25"/>
        <v>263435.99100000004</v>
      </c>
      <c r="Z16" s="238">
        <v>249527.87</v>
      </c>
      <c r="AA16" s="196">
        <f t="shared" si="15"/>
        <v>-13908.121000000043</v>
      </c>
      <c r="AB16" s="156">
        <f t="shared" si="16"/>
        <v>-0.05279506777796372</v>
      </c>
      <c r="AC16" s="177">
        <f t="shared" si="17"/>
        <v>-1363.5500000000175</v>
      </c>
      <c r="AD16" s="156">
        <f t="shared" si="18"/>
        <v>-0.005434821166861814</v>
      </c>
      <c r="AE16" s="186">
        <f t="shared" si="19"/>
        <v>262004.2635</v>
      </c>
      <c r="AF16" s="186">
        <v>295374.56</v>
      </c>
      <c r="AG16" s="272">
        <f t="shared" si="20"/>
        <v>33370.2965</v>
      </c>
      <c r="AH16" s="156">
        <f t="shared" si="26"/>
        <v>0.12736547128745482</v>
      </c>
      <c r="AI16" s="177">
        <f>(AF16-Z16)</f>
        <v>45846.69</v>
      </c>
      <c r="AJ16" s="156">
        <f>(AI16/Z16)</f>
        <v>0.18373374485182759</v>
      </c>
      <c r="AK16" s="150"/>
      <c r="AL16" s="150"/>
      <c r="AM16" s="150"/>
      <c r="AN16" s="150"/>
      <c r="AO16" s="150"/>
      <c r="AP16" s="150"/>
      <c r="AQ16" s="42"/>
      <c r="AR16" s="4">
        <f t="shared" si="21"/>
        <v>62849.9775</v>
      </c>
      <c r="AS16" s="42">
        <f t="shared" si="27"/>
        <v>0.041802837018225916</v>
      </c>
      <c r="AT16" s="27">
        <f t="shared" si="22"/>
        <v>44386.16874027824</v>
      </c>
      <c r="AV16" s="4">
        <f t="shared" si="23"/>
        <v>250891.42</v>
      </c>
      <c r="AY16" s="40" t="s">
        <v>9</v>
      </c>
      <c r="AZ16" s="29">
        <f t="shared" si="28"/>
        <v>189912.11</v>
      </c>
      <c r="BA16" s="27">
        <f t="shared" si="24"/>
        <v>228075.0938176905</v>
      </c>
      <c r="BB16" s="4">
        <f t="shared" si="24"/>
        <v>250891.42</v>
      </c>
    </row>
    <row r="17" spans="2:54" ht="15.75" customHeight="1" thickBot="1">
      <c r="B17" s="214" t="s">
        <v>10</v>
      </c>
      <c r="C17" s="63">
        <f t="shared" si="0"/>
        <v>61149.74</v>
      </c>
      <c r="D17" s="63">
        <f t="shared" si="0"/>
        <v>73929.72</v>
      </c>
      <c r="E17" s="108">
        <f t="shared" si="0"/>
        <v>72504.91</v>
      </c>
      <c r="F17" s="70">
        <f t="shared" si="0"/>
        <v>137925</v>
      </c>
      <c r="G17" s="186">
        <f t="shared" si="3"/>
        <v>65420.09</v>
      </c>
      <c r="H17" s="183">
        <f t="shared" si="4"/>
        <v>0.902284962494264</v>
      </c>
      <c r="I17" s="70">
        <v>158173.69</v>
      </c>
      <c r="J17" s="186">
        <f t="shared" si="5"/>
        <v>20248.690000000002</v>
      </c>
      <c r="K17" s="183">
        <f t="shared" si="6"/>
        <v>0.1468094254123618</v>
      </c>
      <c r="L17" s="70">
        <v>219894.25</v>
      </c>
      <c r="M17" s="186">
        <f t="shared" si="7"/>
        <v>61720.56</v>
      </c>
      <c r="N17" s="183">
        <f t="shared" si="8"/>
        <v>0.3902074991106296</v>
      </c>
      <c r="O17" s="191">
        <v>206161.87</v>
      </c>
      <c r="P17" s="186">
        <f t="shared" si="9"/>
        <v>-13732.380000000005</v>
      </c>
      <c r="Q17" s="183">
        <f t="shared" si="10"/>
        <v>-0.06244992763567035</v>
      </c>
      <c r="R17" s="70">
        <v>293590.93</v>
      </c>
      <c r="S17" s="186">
        <f t="shared" si="11"/>
        <v>87429.06</v>
      </c>
      <c r="T17" s="183">
        <f t="shared" si="12"/>
        <v>0.4240796806897415</v>
      </c>
      <c r="U17" s="64">
        <v>321984.25976175576</v>
      </c>
      <c r="V17" s="186">
        <v>322531.9</v>
      </c>
      <c r="W17" s="186">
        <f t="shared" si="13"/>
        <v>28940.97000000003</v>
      </c>
      <c r="X17" s="149">
        <f t="shared" si="14"/>
        <v>0.0985758313446537</v>
      </c>
      <c r="Y17" s="138">
        <f t="shared" si="25"/>
        <v>338658.495</v>
      </c>
      <c r="Z17" s="198">
        <v>380685.09</v>
      </c>
      <c r="AA17" s="196">
        <f t="shared" si="15"/>
        <v>42026.59500000003</v>
      </c>
      <c r="AB17" s="156">
        <f t="shared" si="16"/>
        <v>0.12409727091003588</v>
      </c>
      <c r="AC17" s="177">
        <f t="shared" si="17"/>
        <v>58153.19</v>
      </c>
      <c r="AD17" s="156">
        <f t="shared" si="18"/>
        <v>0.18030213445553758</v>
      </c>
      <c r="AE17" s="186">
        <f t="shared" si="19"/>
        <v>399719.3445</v>
      </c>
      <c r="AF17" s="186">
        <v>377378.43</v>
      </c>
      <c r="AG17" s="272">
        <f t="shared" si="20"/>
        <v>-22340.914500000014</v>
      </c>
      <c r="AH17" s="156">
        <f t="shared" si="26"/>
        <v>-0.05589150189352423</v>
      </c>
      <c r="AI17" s="177">
        <f>(AF17-Z17)</f>
        <v>-3306.6600000000326</v>
      </c>
      <c r="AJ17" s="156">
        <f>(AI17/Z17)</f>
        <v>-0.00868607698820049</v>
      </c>
      <c r="AK17" s="150"/>
      <c r="AL17" s="150"/>
      <c r="AM17" s="150"/>
      <c r="AN17" s="150"/>
      <c r="AO17" s="150"/>
      <c r="AP17" s="150"/>
      <c r="AQ17" s="42"/>
      <c r="AR17" s="4">
        <f t="shared" si="21"/>
        <v>86377.3425</v>
      </c>
      <c r="AS17" s="42">
        <f t="shared" si="27"/>
        <v>0.05745138048132123</v>
      </c>
      <c r="AT17" s="27">
        <f t="shared" si="22"/>
        <v>61001.760892305916</v>
      </c>
      <c r="AV17" s="4">
        <f>+V17</f>
        <v>322531.9</v>
      </c>
      <c r="AY17" s="40" t="s">
        <v>10</v>
      </c>
      <c r="AZ17" s="29">
        <f t="shared" si="28"/>
        <v>293590.93</v>
      </c>
      <c r="BA17" s="27">
        <f t="shared" si="24"/>
        <v>321984.25976175576</v>
      </c>
      <c r="BB17" s="4">
        <f t="shared" si="24"/>
        <v>322531.9</v>
      </c>
    </row>
    <row r="18" spans="2:54" ht="15.75" customHeight="1" thickBot="1">
      <c r="B18" s="214" t="s">
        <v>35</v>
      </c>
      <c r="C18" s="63">
        <f t="shared" si="0"/>
        <v>47183.12</v>
      </c>
      <c r="D18" s="83">
        <f t="shared" si="0"/>
        <v>52171.44</v>
      </c>
      <c r="E18" s="63">
        <f t="shared" si="0"/>
        <v>62751.88</v>
      </c>
      <c r="F18" s="70">
        <f t="shared" si="0"/>
        <v>114102.74</v>
      </c>
      <c r="G18" s="186">
        <f t="shared" si="3"/>
        <v>51350.86000000001</v>
      </c>
      <c r="H18" s="183">
        <f t="shared" si="4"/>
        <v>0.8183158815321551</v>
      </c>
      <c r="I18" s="70">
        <v>139791.34</v>
      </c>
      <c r="J18" s="189">
        <f t="shared" si="5"/>
        <v>25688.59999999999</v>
      </c>
      <c r="K18" s="188">
        <f t="shared" si="6"/>
        <v>0.22513569788069937</v>
      </c>
      <c r="L18" s="70">
        <v>162659</v>
      </c>
      <c r="M18" s="186">
        <f t="shared" si="7"/>
        <v>22867.660000000003</v>
      </c>
      <c r="N18" s="183">
        <f t="shared" si="8"/>
        <v>0.16358423919536078</v>
      </c>
      <c r="O18" s="70">
        <v>180535.71</v>
      </c>
      <c r="P18" s="186">
        <f t="shared" si="9"/>
        <v>17876.709999999992</v>
      </c>
      <c r="Q18" s="188">
        <f t="shared" si="10"/>
        <v>0.10990298723095551</v>
      </c>
      <c r="R18" s="70">
        <v>238863</v>
      </c>
      <c r="S18" s="186">
        <f t="shared" si="11"/>
        <v>58327.29000000001</v>
      </c>
      <c r="T18" s="183">
        <f t="shared" si="12"/>
        <v>0.3230789631591446</v>
      </c>
      <c r="U18" s="64">
        <v>257685.3567321171</v>
      </c>
      <c r="V18" s="195">
        <v>224067.95</v>
      </c>
      <c r="W18" s="186">
        <f t="shared" si="13"/>
        <v>-14795.049999999988</v>
      </c>
      <c r="X18" s="149">
        <f t="shared" si="14"/>
        <v>-0.06193947995294369</v>
      </c>
      <c r="Y18" s="138">
        <f t="shared" si="25"/>
        <v>235271.3475</v>
      </c>
      <c r="Z18" s="238">
        <v>202591.79</v>
      </c>
      <c r="AA18" s="196">
        <f t="shared" si="15"/>
        <v>-32679.557499999995</v>
      </c>
      <c r="AB18" s="156">
        <f t="shared" si="16"/>
        <v>-0.13890156131315562</v>
      </c>
      <c r="AC18" s="177">
        <f t="shared" si="17"/>
        <v>-21476.160000000003</v>
      </c>
      <c r="AD18" s="156">
        <f t="shared" si="18"/>
        <v>-0.09584663937881345</v>
      </c>
      <c r="AE18" s="189">
        <f t="shared" si="19"/>
        <v>212721.3795</v>
      </c>
      <c r="AF18" s="189">
        <v>287653.83</v>
      </c>
      <c r="AG18" s="273">
        <f t="shared" si="20"/>
        <v>74932.4505</v>
      </c>
      <c r="AH18" s="266">
        <f t="shared" si="26"/>
        <v>0.35225632080860025</v>
      </c>
      <c r="AI18" s="154">
        <f>(AF18-Z18)</f>
        <v>85062.04000000001</v>
      </c>
      <c r="AJ18" s="156">
        <f>(AI18/Z18)</f>
        <v>0.41986913684903027</v>
      </c>
      <c r="AK18" s="150"/>
      <c r="AL18" s="150"/>
      <c r="AM18" s="150"/>
      <c r="AN18" s="150"/>
      <c r="AO18" s="150"/>
      <c r="AP18" s="150"/>
      <c r="AQ18" s="42"/>
      <c r="AR18" s="4">
        <f t="shared" si="21"/>
        <v>69052.295</v>
      </c>
      <c r="AS18" s="42">
        <f t="shared" si="27"/>
        <v>0.045928128353259254</v>
      </c>
      <c r="AT18" s="27">
        <f t="shared" si="22"/>
        <v>48766.39482923397</v>
      </c>
      <c r="AV18" s="4">
        <f>+V18</f>
        <v>224067.95</v>
      </c>
      <c r="AY18" s="40" t="s">
        <v>35</v>
      </c>
      <c r="AZ18" s="117">
        <f t="shared" si="28"/>
        <v>238863</v>
      </c>
      <c r="BA18" s="27">
        <f t="shared" si="24"/>
        <v>257685.3567321171</v>
      </c>
      <c r="BB18" s="4">
        <v>224067.95</v>
      </c>
    </row>
    <row r="19" spans="2:54" ht="15.75" customHeight="1" thickBot="1">
      <c r="B19" s="214" t="s">
        <v>48</v>
      </c>
      <c r="C19" s="141">
        <f>SUM(C7:C18)</f>
        <v>553536.89</v>
      </c>
      <c r="D19" s="142">
        <f>SUM(D7:D18)</f>
        <v>602809.1799999999</v>
      </c>
      <c r="E19" s="141">
        <f>SUM(E7:E18)</f>
        <v>733006.94</v>
      </c>
      <c r="F19" s="181">
        <f>SUM(F7:F18)</f>
        <v>1117618.86</v>
      </c>
      <c r="G19" s="187">
        <f t="shared" si="3"/>
        <v>384611.92000000016</v>
      </c>
      <c r="H19" s="184">
        <f t="shared" si="4"/>
        <v>0.5247043363600352</v>
      </c>
      <c r="I19" s="181">
        <f>SUM(I7:I18)</f>
        <v>1491383.3</v>
      </c>
      <c r="J19" s="185">
        <f t="shared" si="5"/>
        <v>373764.43999999994</v>
      </c>
      <c r="K19" s="182">
        <f t="shared" si="6"/>
        <v>0.33442925256289957</v>
      </c>
      <c r="L19" s="181">
        <f>SUM(L7:L18)</f>
        <v>1791323.22</v>
      </c>
      <c r="M19" s="187">
        <f t="shared" si="7"/>
        <v>299939.9199999999</v>
      </c>
      <c r="N19" s="184">
        <f t="shared" si="8"/>
        <v>0.2011152464963232</v>
      </c>
      <c r="O19" s="181">
        <f>SUM(O7:O18)</f>
        <v>2220923.3299999996</v>
      </c>
      <c r="P19" s="193">
        <f t="shared" si="9"/>
        <v>429600.10999999964</v>
      </c>
      <c r="Q19" s="192">
        <f t="shared" si="10"/>
        <v>0.2398227774884756</v>
      </c>
      <c r="R19" s="181">
        <f>SUM(R7:R18)</f>
        <v>2631922.0900000003</v>
      </c>
      <c r="S19" s="193">
        <f t="shared" si="11"/>
        <v>410998.7600000007</v>
      </c>
      <c r="T19" s="149">
        <f t="shared" si="12"/>
        <v>0.18505760844972563</v>
      </c>
      <c r="U19" s="141">
        <f>SUM(U7:U18)</f>
        <v>2927740</v>
      </c>
      <c r="V19" s="181">
        <f>SUM(V7:V18)</f>
        <v>2901034.85</v>
      </c>
      <c r="W19" s="193">
        <f t="shared" si="13"/>
        <v>269112.7599999998</v>
      </c>
      <c r="X19" s="149">
        <f t="shared" si="14"/>
        <v>0.10224951605615337</v>
      </c>
      <c r="Y19" s="142">
        <f>SUM(Y7:Y18)</f>
        <v>3046086.5925</v>
      </c>
      <c r="Z19" s="181">
        <f>SUM(Z7:Z18)</f>
        <v>3155933.08</v>
      </c>
      <c r="AA19" s="193">
        <f>SUM(AA7:AA18)</f>
        <v>109846.48749999999</v>
      </c>
      <c r="AB19" s="156">
        <f t="shared" si="16"/>
        <v>0.03606151176741375</v>
      </c>
      <c r="AC19" s="187">
        <f>SUM(AC7:AC18)</f>
        <v>254898.22999999995</v>
      </c>
      <c r="AD19" s="156">
        <f t="shared" si="18"/>
        <v>0.08786458735578442</v>
      </c>
      <c r="AE19" s="187">
        <f>SUM(AE7:AE18)</f>
        <v>3313729.7339999997</v>
      </c>
      <c r="AF19" s="187">
        <f>SUM(AF7:AF18)</f>
        <v>3540287.2600000007</v>
      </c>
      <c r="AG19" s="187">
        <f>SUM(AG7:AG18)</f>
        <v>226557.52599999998</v>
      </c>
      <c r="AH19" s="175">
        <f>+AG19/AE19</f>
        <v>0.06836934336419845</v>
      </c>
      <c r="AI19" s="187">
        <f>SUM(AI7:AI18)</f>
        <v>384354.17999999993</v>
      </c>
      <c r="AJ19" s="156">
        <f>(AI19/Z19)</f>
        <v>0.12178781053240835</v>
      </c>
      <c r="AK19" s="150"/>
      <c r="AL19" s="150"/>
      <c r="AM19" s="150"/>
      <c r="AN19" s="150"/>
      <c r="AO19" s="150"/>
      <c r="AP19" s="150"/>
      <c r="AQ19" s="42"/>
      <c r="AR19" s="4">
        <f t="shared" si="21"/>
        <v>751742.9675</v>
      </c>
      <c r="AS19" s="42">
        <f t="shared" si="27"/>
        <v>0.5</v>
      </c>
      <c r="AT19" s="27">
        <f t="shared" si="22"/>
        <v>530899</v>
      </c>
      <c r="AV19" s="4"/>
      <c r="AY19" s="40"/>
      <c r="AZ19" s="137"/>
      <c r="BA19" s="27"/>
      <c r="BB19" s="4"/>
    </row>
    <row r="20" spans="2:53" ht="15" thickBot="1">
      <c r="B20" s="128"/>
      <c r="C20" s="102"/>
      <c r="D20" s="114">
        <f>+(D19-C19)/C19</f>
        <v>0.08901356149903562</v>
      </c>
      <c r="E20" s="148">
        <f>+(E19-D19)/D19</f>
        <v>0.21598503194659383</v>
      </c>
      <c r="F20" s="114">
        <f>+(F19-E19)/E19</f>
        <v>0.5247043363600352</v>
      </c>
      <c r="G20" s="114"/>
      <c r="H20" s="114"/>
      <c r="I20" s="114">
        <f>+(I19-F19)/F19</f>
        <v>0.33442925256289957</v>
      </c>
      <c r="J20" s="171"/>
      <c r="K20" s="171"/>
      <c r="L20" s="114">
        <f>+(L19-I19)/I19</f>
        <v>0.2011152464963232</v>
      </c>
      <c r="M20" s="114"/>
      <c r="N20" s="114"/>
      <c r="O20" s="114">
        <f>+(O19-L19)/L19</f>
        <v>0.2398227774884756</v>
      </c>
      <c r="P20" s="171"/>
      <c r="Q20" s="171"/>
      <c r="R20" s="114">
        <f>+(R19-O19)/O19</f>
        <v>0.18505760844972563</v>
      </c>
      <c r="S20" s="171"/>
      <c r="T20" s="114"/>
      <c r="U20" s="114"/>
      <c r="V20" s="148">
        <f>(V19-R19)/R19</f>
        <v>0.10224951605615337</v>
      </c>
      <c r="W20" s="114"/>
      <c r="X20" s="114"/>
      <c r="Y20" s="114"/>
      <c r="Z20" s="148">
        <f>(Z19-V19)/V19</f>
        <v>0.08786458735578442</v>
      </c>
      <c r="AA20" s="68"/>
      <c r="AB20" s="69"/>
      <c r="AC20" s="274"/>
      <c r="AD20" s="274"/>
      <c r="AE20" s="114"/>
      <c r="AF20" s="114"/>
      <c r="AG20" s="275"/>
      <c r="AH20" s="274"/>
      <c r="AI20" s="274"/>
      <c r="AJ20" s="274"/>
      <c r="AK20" s="280"/>
      <c r="AL20" s="280"/>
      <c r="AM20" s="280"/>
      <c r="AN20" s="280"/>
      <c r="AO20" s="280"/>
      <c r="AP20" s="280"/>
      <c r="AR20" s="4">
        <f>SUM(AR7:AR19)</f>
        <v>1503485.935</v>
      </c>
      <c r="AS20" s="43">
        <f>SUM(AS7:AS19)</f>
        <v>1</v>
      </c>
      <c r="AT20" s="27">
        <f>SUM(AT7:AT19)</f>
        <v>1061798</v>
      </c>
      <c r="AV20" s="4">
        <f>SUM(AV7:AV18)</f>
        <v>2901034.85</v>
      </c>
      <c r="AW20" s="4">
        <f>+AV20/3</f>
        <v>967011.6166666667</v>
      </c>
      <c r="AY20" s="82"/>
      <c r="AZ20" s="82"/>
      <c r="BA20" s="82"/>
    </row>
    <row r="21" spans="3:48" ht="12.75" customHeight="1">
      <c r="C21" s="235"/>
      <c r="D21" s="235"/>
      <c r="E21" s="237" t="s">
        <v>31</v>
      </c>
      <c r="F21" s="235"/>
      <c r="G21" s="235"/>
      <c r="H21" s="236"/>
      <c r="I21" s="236"/>
      <c r="J21" s="165"/>
      <c r="K21" s="165"/>
      <c r="L21" s="11"/>
      <c r="M21" s="11"/>
      <c r="N21" s="11"/>
      <c r="O21" s="11"/>
      <c r="P21" s="11"/>
      <c r="Q21" s="11"/>
      <c r="R21" s="237" t="s">
        <v>31</v>
      </c>
      <c r="S21" s="235"/>
      <c r="T21" s="235"/>
      <c r="U21" s="11"/>
      <c r="V21" s="11"/>
      <c r="W21" s="11"/>
      <c r="X21" s="11"/>
      <c r="Y21" s="11"/>
      <c r="Z21" s="11"/>
      <c r="AA21" s="11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V21" s="82"/>
    </row>
    <row r="22" spans="3:42" s="82" customFormat="1" ht="12.75" customHeight="1">
      <c r="C22" s="168"/>
      <c r="D22" s="169"/>
      <c r="E22" s="135" t="s">
        <v>46</v>
      </c>
      <c r="F22" s="170"/>
      <c r="G22" s="170"/>
      <c r="H22" s="165"/>
      <c r="I22" s="165"/>
      <c r="J22" s="165"/>
      <c r="K22" s="165"/>
      <c r="L22" s="166"/>
      <c r="M22" s="166"/>
      <c r="N22" s="166"/>
      <c r="O22" s="166"/>
      <c r="P22" s="166"/>
      <c r="Q22" s="166"/>
      <c r="R22" s="135" t="s">
        <v>46</v>
      </c>
      <c r="S22" s="170"/>
      <c r="T22" s="170"/>
      <c r="U22" s="166"/>
      <c r="V22" s="166"/>
      <c r="W22" s="166"/>
      <c r="X22" s="166"/>
      <c r="Y22" s="166"/>
      <c r="Z22" s="166"/>
      <c r="AA22" s="166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</row>
    <row r="23" spans="2:42" s="82" customFormat="1" ht="12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</row>
    <row r="24" spans="3:42" ht="23.25">
      <c r="C24" s="164" t="s">
        <v>55</v>
      </c>
      <c r="D24" s="164"/>
      <c r="E24" s="233" t="s">
        <v>61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389" t="s">
        <v>57</v>
      </c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</row>
    <row r="25" spans="6:26" ht="5.25" customHeight="1" thickBot="1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42" ht="16.5" thickBot="1">
      <c r="B26" s="1"/>
      <c r="C26" s="61" t="s">
        <v>19</v>
      </c>
      <c r="D26" s="61" t="s">
        <v>18</v>
      </c>
      <c r="E26" s="213" t="s">
        <v>17</v>
      </c>
      <c r="F26" s="371" t="s">
        <v>16</v>
      </c>
      <c r="G26" s="372"/>
      <c r="H26" s="373"/>
      <c r="I26" s="371" t="s">
        <v>34</v>
      </c>
      <c r="J26" s="372"/>
      <c r="K26" s="373"/>
      <c r="L26" s="371" t="s">
        <v>38</v>
      </c>
      <c r="M26" s="372"/>
      <c r="N26" s="373"/>
      <c r="O26" s="371" t="s">
        <v>41</v>
      </c>
      <c r="P26" s="372"/>
      <c r="Q26" s="373"/>
      <c r="R26" s="371" t="s">
        <v>42</v>
      </c>
      <c r="S26" s="372"/>
      <c r="T26" s="373"/>
      <c r="U26" s="371" t="s">
        <v>43</v>
      </c>
      <c r="V26" s="372"/>
      <c r="W26" s="372"/>
      <c r="X26" s="373"/>
      <c r="Y26" s="371" t="s">
        <v>47</v>
      </c>
      <c r="Z26" s="372"/>
      <c r="AA26" s="376"/>
      <c r="AB26" s="376"/>
      <c r="AC26" s="376"/>
      <c r="AD26" s="377"/>
      <c r="AE26" s="390" t="s">
        <v>58</v>
      </c>
      <c r="AF26" s="388"/>
      <c r="AG26" s="385" t="s">
        <v>12</v>
      </c>
      <c r="AH26" s="386"/>
      <c r="AI26" s="387" t="s">
        <v>58</v>
      </c>
      <c r="AJ26" s="388"/>
      <c r="AK26" s="281"/>
      <c r="AL26" s="281"/>
      <c r="AM26" s="281"/>
      <c r="AN26" s="281"/>
      <c r="AO26" s="281"/>
      <c r="AP26" s="281"/>
    </row>
    <row r="27" spans="2:42" ht="29.25" customHeight="1" thickBot="1">
      <c r="B27" s="5"/>
      <c r="C27" s="75" t="s">
        <v>11</v>
      </c>
      <c r="D27" s="75" t="s">
        <v>11</v>
      </c>
      <c r="E27" s="224" t="s">
        <v>11</v>
      </c>
      <c r="F27" s="224" t="s">
        <v>11</v>
      </c>
      <c r="G27" s="224" t="s">
        <v>50</v>
      </c>
      <c r="H27" s="224" t="s">
        <v>49</v>
      </c>
      <c r="I27" s="224" t="s">
        <v>11</v>
      </c>
      <c r="J27" s="224" t="s">
        <v>50</v>
      </c>
      <c r="K27" s="224" t="s">
        <v>49</v>
      </c>
      <c r="L27" s="224" t="s">
        <v>11</v>
      </c>
      <c r="M27" s="224" t="s">
        <v>50</v>
      </c>
      <c r="N27" s="224" t="s">
        <v>49</v>
      </c>
      <c r="O27" s="224" t="s">
        <v>11</v>
      </c>
      <c r="P27" s="224" t="s">
        <v>50</v>
      </c>
      <c r="Q27" s="224" t="s">
        <v>49</v>
      </c>
      <c r="R27" s="224" t="s">
        <v>11</v>
      </c>
      <c r="S27" s="224" t="s">
        <v>50</v>
      </c>
      <c r="T27" s="224" t="s">
        <v>49</v>
      </c>
      <c r="U27" s="225" t="s">
        <v>13</v>
      </c>
      <c r="V27" s="226" t="s">
        <v>11</v>
      </c>
      <c r="W27" s="224" t="s">
        <v>50</v>
      </c>
      <c r="X27" s="224" t="s">
        <v>51</v>
      </c>
      <c r="Y27" s="227" t="s">
        <v>13</v>
      </c>
      <c r="Z27" s="228" t="s">
        <v>11</v>
      </c>
      <c r="AA27" s="229" t="s">
        <v>14</v>
      </c>
      <c r="AB27" s="230" t="s">
        <v>39</v>
      </c>
      <c r="AC27" s="231" t="s">
        <v>50</v>
      </c>
      <c r="AD27" s="231" t="s">
        <v>51</v>
      </c>
      <c r="AE27" s="240" t="s">
        <v>13</v>
      </c>
      <c r="AF27" s="241" t="s">
        <v>11</v>
      </c>
      <c r="AG27" s="242" t="s">
        <v>14</v>
      </c>
      <c r="AH27" s="243" t="s">
        <v>39</v>
      </c>
      <c r="AI27" s="244" t="s">
        <v>50</v>
      </c>
      <c r="AJ27" s="244" t="s">
        <v>51</v>
      </c>
      <c r="AK27" s="282"/>
      <c r="AL27" s="282"/>
      <c r="AM27" s="282"/>
      <c r="AN27" s="282"/>
      <c r="AO27" s="282"/>
      <c r="AP27" s="282"/>
    </row>
    <row r="28" spans="2:43" ht="16.5">
      <c r="B28" s="214" t="s">
        <v>0</v>
      </c>
      <c r="C28" s="86">
        <f>+C7</f>
        <v>43788.94</v>
      </c>
      <c r="D28" s="86">
        <f>+D7</f>
        <v>49761.12</v>
      </c>
      <c r="E28" s="86">
        <f>+E7</f>
        <v>50109.56</v>
      </c>
      <c r="F28" s="180">
        <f>+F7</f>
        <v>74335.89</v>
      </c>
      <c r="G28" s="185">
        <f>(F28-E28)</f>
        <v>24226.33</v>
      </c>
      <c r="H28" s="203">
        <f>(G28/E28)</f>
        <v>0.48346722661304553</v>
      </c>
      <c r="I28" s="185">
        <v>98839.5</v>
      </c>
      <c r="J28" s="185">
        <f>(I28-F28)</f>
        <v>24503.61</v>
      </c>
      <c r="K28" s="203">
        <f>(J28/F28)</f>
        <v>0.3296336399550742</v>
      </c>
      <c r="L28" s="185">
        <v>123391.27</v>
      </c>
      <c r="M28" s="185">
        <f aca="true" t="shared" si="29" ref="M28:M39">(L28-I28)</f>
        <v>24551.770000000004</v>
      </c>
      <c r="N28" s="182">
        <f aca="true" t="shared" si="30" ref="N28:N39">(M28/I28)</f>
        <v>0.24840038648516033</v>
      </c>
      <c r="O28" s="180">
        <v>175096.68</v>
      </c>
      <c r="P28" s="185">
        <f aca="true" t="shared" si="31" ref="P28:P39">(O28-L28)</f>
        <v>51705.40999999999</v>
      </c>
      <c r="Q28" s="182">
        <f aca="true" t="shared" si="32" ref="Q28:Q39">(P28/L28)</f>
        <v>0.4190362089635676</v>
      </c>
      <c r="R28" s="180">
        <f>+R7</f>
        <v>152823.75</v>
      </c>
      <c r="S28" s="185">
        <f aca="true" t="shared" si="33" ref="S28:S39">(R28-O28)</f>
        <v>-22272.929999999993</v>
      </c>
      <c r="T28" s="182">
        <f aca="true" t="shared" si="34" ref="T28:T39">(S28/O28)</f>
        <v>-0.1272036111706972</v>
      </c>
      <c r="U28" s="180">
        <f>+U7</f>
        <v>202178.58432976695</v>
      </c>
      <c r="V28" s="202">
        <f>+V7</f>
        <v>190866.35</v>
      </c>
      <c r="W28" s="185">
        <f>(V28-R28)</f>
        <v>38042.600000000006</v>
      </c>
      <c r="X28" s="208">
        <f>(W28/R28)</f>
        <v>0.24893120342878647</v>
      </c>
      <c r="Y28" s="190">
        <f>+Y7</f>
        <v>200409.6675</v>
      </c>
      <c r="Z28" s="202">
        <f>+Z7</f>
        <v>216921.03</v>
      </c>
      <c r="AA28" s="201">
        <f>+Z28-Y28</f>
        <v>16511.36249999999</v>
      </c>
      <c r="AB28" s="155">
        <f>+AA28/Y28</f>
        <v>0.08238805395952262</v>
      </c>
      <c r="AC28" s="199">
        <f>(Z28-V28)</f>
        <v>26054.679999999993</v>
      </c>
      <c r="AD28" s="90">
        <f>(AC28/V28)</f>
        <v>0.13650745665749878</v>
      </c>
      <c r="AE28" s="190">
        <f>+AE7</f>
        <v>227767.0815</v>
      </c>
      <c r="AF28" s="202">
        <f>+AF7</f>
        <v>269860.51</v>
      </c>
      <c r="AG28" s="201">
        <f>+AF28-AE28</f>
        <v>42093.42850000001</v>
      </c>
      <c r="AH28" s="155">
        <f>+AG28/AE28</f>
        <v>0.1848090963048144</v>
      </c>
      <c r="AI28" s="199">
        <f aca="true" t="shared" si="35" ref="AI28:AI36">(AF28-Z28)</f>
        <v>52939.48000000001</v>
      </c>
      <c r="AJ28" s="90">
        <f>(AI28/Z28)</f>
        <v>0.24404955112005514</v>
      </c>
      <c r="AK28" s="150"/>
      <c r="AL28" s="150"/>
      <c r="AM28" s="150"/>
      <c r="AN28" s="150"/>
      <c r="AO28" s="150"/>
      <c r="AP28" s="150"/>
      <c r="AQ28" s="42"/>
    </row>
    <row r="29" spans="2:43" ht="16.5">
      <c r="B29" s="214" t="s">
        <v>1</v>
      </c>
      <c r="C29" s="113">
        <f aca="true" t="shared" si="36" ref="C29:F39">+C28+C8</f>
        <v>96569.6</v>
      </c>
      <c r="D29" s="113">
        <f t="shared" si="36"/>
        <v>113579.75</v>
      </c>
      <c r="E29" s="63">
        <f t="shared" si="36"/>
        <v>125245.42</v>
      </c>
      <c r="F29" s="70">
        <f t="shared" si="36"/>
        <v>176660.52000000002</v>
      </c>
      <c r="G29" s="186">
        <f>(F29-E29)</f>
        <v>51415.10000000002</v>
      </c>
      <c r="H29" s="204">
        <f>(G29/E29)</f>
        <v>0.4105148116394198</v>
      </c>
      <c r="I29" s="186">
        <v>252695.64</v>
      </c>
      <c r="J29" s="186">
        <f aca="true" t="shared" si="37" ref="J29:J39">(I29-F29)</f>
        <v>76035.12</v>
      </c>
      <c r="K29" s="211">
        <f aca="true" t="shared" si="38" ref="K29:K39">(J29/F29)</f>
        <v>0.4304024464549294</v>
      </c>
      <c r="L29" s="186">
        <v>273034.5</v>
      </c>
      <c r="M29" s="186">
        <f t="shared" si="29"/>
        <v>20338.859999999986</v>
      </c>
      <c r="N29" s="183">
        <f t="shared" si="30"/>
        <v>0.08048757786244347</v>
      </c>
      <c r="O29" s="70">
        <v>395937.61</v>
      </c>
      <c r="P29" s="186">
        <f t="shared" si="31"/>
        <v>122903.10999999999</v>
      </c>
      <c r="Q29" s="183">
        <f t="shared" si="32"/>
        <v>0.45013765659651067</v>
      </c>
      <c r="R29" s="70">
        <f aca="true" t="shared" si="39" ref="R29:R39">+R8+R28</f>
        <v>446185.7</v>
      </c>
      <c r="S29" s="186">
        <f t="shared" si="33"/>
        <v>50248.090000000026</v>
      </c>
      <c r="T29" s="183">
        <f t="shared" si="34"/>
        <v>0.12690911075611136</v>
      </c>
      <c r="U29" s="70">
        <f aca="true" t="shared" si="40" ref="U29:U39">+U28+U8</f>
        <v>494797.7811717191</v>
      </c>
      <c r="V29" s="186">
        <f aca="true" t="shared" si="41" ref="V29:V39">+V8+V28</f>
        <v>478423.72</v>
      </c>
      <c r="W29" s="186">
        <f aca="true" t="shared" si="42" ref="W29:W39">(V29-R29)</f>
        <v>32238.01999999996</v>
      </c>
      <c r="X29" s="209">
        <f aca="true" t="shared" si="43" ref="X29:X39">(W29/R29)</f>
        <v>0.07225247245709569</v>
      </c>
      <c r="Y29" s="70">
        <f aca="true" t="shared" si="44" ref="Y29:Z39">+Y8+Y28</f>
        <v>502344.90599999996</v>
      </c>
      <c r="Z29" s="186">
        <f t="shared" si="44"/>
        <v>550511</v>
      </c>
      <c r="AA29" s="196">
        <f aca="true" t="shared" si="45" ref="AA29:AA39">+Z29-Y29</f>
        <v>48166.09400000004</v>
      </c>
      <c r="AB29" s="156">
        <f aca="true" t="shared" si="46" ref="AB29:AB39">+AA29/Y29</f>
        <v>0.0958825170210844</v>
      </c>
      <c r="AC29" s="177">
        <f aca="true" t="shared" si="47" ref="AC29:AC39">(Z29-V29)</f>
        <v>72087.28000000003</v>
      </c>
      <c r="AD29" s="67">
        <f aca="true" t="shared" si="48" ref="AD29:AD39">(AC29/V29)</f>
        <v>0.1506766428721386</v>
      </c>
      <c r="AE29" s="70">
        <f aca="true" t="shared" si="49" ref="AE29:AF39">+AE8+AE28</f>
        <v>578036.5499999999</v>
      </c>
      <c r="AF29" s="186">
        <f t="shared" si="49"/>
        <v>604039.6699999999</v>
      </c>
      <c r="AG29" s="196">
        <f aca="true" t="shared" si="50" ref="AG29:AG39">+AF29-AE29</f>
        <v>26003.119999999995</v>
      </c>
      <c r="AH29" s="156">
        <f aca="true" t="shared" si="51" ref="AH29:AH39">+AG29/AE29</f>
        <v>0.04498525223015742</v>
      </c>
      <c r="AI29" s="177">
        <f t="shared" si="35"/>
        <v>53528.669999999925</v>
      </c>
      <c r="AJ29" s="67">
        <f aca="true" t="shared" si="52" ref="AJ29:AJ39">(AI29/Z29)</f>
        <v>0.09723451484166515</v>
      </c>
      <c r="AK29" s="150"/>
      <c r="AL29" s="150"/>
      <c r="AM29" s="150"/>
      <c r="AN29" s="150"/>
      <c r="AO29" s="150"/>
      <c r="AP29" s="150"/>
      <c r="AQ29" s="42"/>
    </row>
    <row r="30" spans="2:43" ht="16.5">
      <c r="B30" s="214" t="s">
        <v>2</v>
      </c>
      <c r="C30" s="63">
        <f t="shared" si="36"/>
        <v>143647.31</v>
      </c>
      <c r="D30" s="63">
        <f t="shared" si="36"/>
        <v>150658.87</v>
      </c>
      <c r="E30" s="63">
        <f t="shared" si="36"/>
        <v>175864.74</v>
      </c>
      <c r="F30" s="70">
        <f t="shared" si="36"/>
        <v>236924.73</v>
      </c>
      <c r="G30" s="186">
        <f aca="true" t="shared" si="53" ref="G30:G39">(F30-E30)</f>
        <v>61059.99000000002</v>
      </c>
      <c r="H30" s="211">
        <f aca="true" t="shared" si="54" ref="H30:H39">(G30/E30)</f>
        <v>0.34719859137198295</v>
      </c>
      <c r="I30" s="186">
        <v>358277.54</v>
      </c>
      <c r="J30" s="186">
        <f t="shared" si="37"/>
        <v>121352.80999999997</v>
      </c>
      <c r="K30" s="211">
        <f t="shared" si="38"/>
        <v>0.5121998450731587</v>
      </c>
      <c r="L30" s="186">
        <v>404066.5</v>
      </c>
      <c r="M30" s="186">
        <f t="shared" si="29"/>
        <v>45788.96000000002</v>
      </c>
      <c r="N30" s="183">
        <f t="shared" si="30"/>
        <v>0.127803043417123</v>
      </c>
      <c r="O30" s="70">
        <v>574430.02</v>
      </c>
      <c r="P30" s="186">
        <f t="shared" si="31"/>
        <v>170363.52000000002</v>
      </c>
      <c r="Q30" s="183">
        <f t="shared" si="32"/>
        <v>0.42162248045804346</v>
      </c>
      <c r="R30" s="70">
        <f t="shared" si="39"/>
        <v>648905.37</v>
      </c>
      <c r="S30" s="186">
        <f t="shared" si="33"/>
        <v>74475.34999999998</v>
      </c>
      <c r="T30" s="183">
        <f t="shared" si="34"/>
        <v>0.12965086678443438</v>
      </c>
      <c r="U30" s="70">
        <f t="shared" si="40"/>
        <v>708746.7101081185</v>
      </c>
      <c r="V30" s="186">
        <f t="shared" si="41"/>
        <v>671509.34</v>
      </c>
      <c r="W30" s="186">
        <f t="shared" si="42"/>
        <v>22603.969999999972</v>
      </c>
      <c r="X30" s="209">
        <f t="shared" si="43"/>
        <v>0.03483400052614755</v>
      </c>
      <c r="Y30" s="70">
        <f t="shared" si="44"/>
        <v>705084.8069999999</v>
      </c>
      <c r="Z30" s="186">
        <f t="shared" si="44"/>
        <v>766672.54</v>
      </c>
      <c r="AA30" s="196">
        <f t="shared" si="45"/>
        <v>61587.733000000124</v>
      </c>
      <c r="AB30" s="156">
        <f t="shared" si="46"/>
        <v>0.08734797912047498</v>
      </c>
      <c r="AC30" s="177">
        <f t="shared" si="47"/>
        <v>95163.20000000007</v>
      </c>
      <c r="AD30" s="67">
        <f t="shared" si="48"/>
        <v>0.14171537807649864</v>
      </c>
      <c r="AE30" s="70">
        <f t="shared" si="49"/>
        <v>805006.1669999999</v>
      </c>
      <c r="AF30" s="186">
        <f t="shared" si="49"/>
        <v>841571.21</v>
      </c>
      <c r="AG30" s="196">
        <f t="shared" si="50"/>
        <v>36565.04300000006</v>
      </c>
      <c r="AH30" s="156">
        <f t="shared" si="51"/>
        <v>0.04542206569207571</v>
      </c>
      <c r="AI30" s="177">
        <f t="shared" si="35"/>
        <v>74898.66999999993</v>
      </c>
      <c r="AJ30" s="67">
        <f t="shared" si="52"/>
        <v>0.0976931689766793</v>
      </c>
      <c r="AK30" s="150"/>
      <c r="AL30" s="150"/>
      <c r="AM30" s="150"/>
      <c r="AN30" s="150"/>
      <c r="AO30" s="150"/>
      <c r="AP30" s="150"/>
      <c r="AQ30" s="42"/>
    </row>
    <row r="31" spans="2:43" ht="16.5">
      <c r="B31" s="214" t="s">
        <v>3</v>
      </c>
      <c r="C31" s="63">
        <f t="shared" si="36"/>
        <v>177211.22999999998</v>
      </c>
      <c r="D31" s="63">
        <f t="shared" si="36"/>
        <v>196265.06</v>
      </c>
      <c r="E31" s="63">
        <f t="shared" si="36"/>
        <v>231636.44999999998</v>
      </c>
      <c r="F31" s="70">
        <f t="shared" si="36"/>
        <v>296540.27</v>
      </c>
      <c r="G31" s="186">
        <f t="shared" si="53"/>
        <v>64903.820000000036</v>
      </c>
      <c r="H31" s="211">
        <f t="shared" si="54"/>
        <v>0.280196920648715</v>
      </c>
      <c r="I31" s="186">
        <v>459847.6</v>
      </c>
      <c r="J31" s="186">
        <f t="shared" si="37"/>
        <v>163307.32999999996</v>
      </c>
      <c r="K31" s="211">
        <f t="shared" si="38"/>
        <v>0.550708778945942</v>
      </c>
      <c r="L31" s="186">
        <v>521849.6</v>
      </c>
      <c r="M31" s="186">
        <f t="shared" si="29"/>
        <v>62002</v>
      </c>
      <c r="N31" s="183">
        <f t="shared" si="30"/>
        <v>0.13483162682593103</v>
      </c>
      <c r="O31" s="70">
        <v>732807.49</v>
      </c>
      <c r="P31" s="186">
        <f t="shared" si="31"/>
        <v>210957.89</v>
      </c>
      <c r="Q31" s="183">
        <f t="shared" si="32"/>
        <v>0.40425036255656804</v>
      </c>
      <c r="R31" s="70">
        <f t="shared" si="39"/>
        <v>812618.03</v>
      </c>
      <c r="S31" s="186">
        <f t="shared" si="33"/>
        <v>79810.54000000004</v>
      </c>
      <c r="T31" s="183">
        <f t="shared" si="34"/>
        <v>0.10891064991707446</v>
      </c>
      <c r="U31" s="70">
        <f t="shared" si="40"/>
        <v>902464.3522533127</v>
      </c>
      <c r="V31" s="186">
        <f t="shared" si="41"/>
        <v>869702.74</v>
      </c>
      <c r="W31" s="186">
        <f t="shared" si="42"/>
        <v>57084.70999999996</v>
      </c>
      <c r="X31" s="209">
        <f t="shared" si="43"/>
        <v>0.0702478998650817</v>
      </c>
      <c r="Y31" s="70">
        <f t="shared" si="44"/>
        <v>913187.8769999999</v>
      </c>
      <c r="Z31" s="186">
        <f t="shared" si="44"/>
        <v>992827.87</v>
      </c>
      <c r="AA31" s="196">
        <f t="shared" si="45"/>
        <v>79639.99300000013</v>
      </c>
      <c r="AB31" s="156">
        <f t="shared" si="46"/>
        <v>0.08721096173728568</v>
      </c>
      <c r="AC31" s="177">
        <f t="shared" si="47"/>
        <v>123125.13</v>
      </c>
      <c r="AD31" s="67">
        <f t="shared" si="48"/>
        <v>0.14157150982414982</v>
      </c>
      <c r="AE31" s="70">
        <f t="shared" si="49"/>
        <v>1042469.2634999999</v>
      </c>
      <c r="AF31" s="186">
        <f t="shared" si="49"/>
        <v>1086943.46</v>
      </c>
      <c r="AG31" s="196">
        <f t="shared" si="50"/>
        <v>44474.19650000008</v>
      </c>
      <c r="AH31" s="156">
        <f t="shared" si="51"/>
        <v>0.04266235759381704</v>
      </c>
      <c r="AI31" s="177">
        <f t="shared" si="35"/>
        <v>94115.58999999997</v>
      </c>
      <c r="AJ31" s="67">
        <f t="shared" si="52"/>
        <v>0.09479547547350778</v>
      </c>
      <c r="AK31" s="150"/>
      <c r="AL31" s="150"/>
      <c r="AM31" s="150"/>
      <c r="AN31" s="150"/>
      <c r="AO31" s="150"/>
      <c r="AP31" s="150"/>
      <c r="AQ31" s="42"/>
    </row>
    <row r="32" spans="2:43" ht="16.5">
      <c r="B32" s="214" t="s">
        <v>4</v>
      </c>
      <c r="C32" s="63">
        <f t="shared" si="36"/>
        <v>226221.8</v>
      </c>
      <c r="D32" s="63">
        <f t="shared" si="36"/>
        <v>250316.78</v>
      </c>
      <c r="E32" s="63">
        <f t="shared" si="36"/>
        <v>298633.82999999996</v>
      </c>
      <c r="F32" s="70">
        <f t="shared" si="36"/>
        <v>366172.68000000005</v>
      </c>
      <c r="G32" s="186">
        <f t="shared" si="53"/>
        <v>67538.8500000001</v>
      </c>
      <c r="H32" s="211">
        <f t="shared" si="54"/>
        <v>0.22615940732501774</v>
      </c>
      <c r="I32" s="186">
        <v>601598.26</v>
      </c>
      <c r="J32" s="186">
        <f t="shared" si="37"/>
        <v>235425.57999999996</v>
      </c>
      <c r="K32" s="211">
        <f t="shared" si="38"/>
        <v>0.6429359503281346</v>
      </c>
      <c r="L32" s="186">
        <v>673595.35</v>
      </c>
      <c r="M32" s="186">
        <f t="shared" si="29"/>
        <v>71997.08999999997</v>
      </c>
      <c r="N32" s="183">
        <f t="shared" si="30"/>
        <v>0.11967636010117444</v>
      </c>
      <c r="O32" s="70">
        <v>952494.43</v>
      </c>
      <c r="P32" s="186">
        <f t="shared" si="31"/>
        <v>278899.0800000001</v>
      </c>
      <c r="Q32" s="183">
        <f t="shared" si="32"/>
        <v>0.4140454354383534</v>
      </c>
      <c r="R32" s="70">
        <f t="shared" si="39"/>
        <v>1056978.98</v>
      </c>
      <c r="S32" s="186">
        <f t="shared" si="33"/>
        <v>104484.54999999993</v>
      </c>
      <c r="T32" s="183">
        <f t="shared" si="34"/>
        <v>0.10969570709195635</v>
      </c>
      <c r="U32" s="70">
        <f t="shared" si="40"/>
        <v>1164940.0446253356</v>
      </c>
      <c r="V32" s="186">
        <f t="shared" si="41"/>
        <v>1199081.5899999999</v>
      </c>
      <c r="W32" s="186">
        <f t="shared" si="42"/>
        <v>142102.60999999987</v>
      </c>
      <c r="X32" s="209">
        <f t="shared" si="43"/>
        <v>0.134442228926823</v>
      </c>
      <c r="Y32" s="70">
        <f t="shared" si="44"/>
        <v>1259035.6694999998</v>
      </c>
      <c r="Z32" s="186">
        <f t="shared" si="44"/>
        <v>1370384.85</v>
      </c>
      <c r="AA32" s="196">
        <f t="shared" si="45"/>
        <v>111349.18050000025</v>
      </c>
      <c r="AB32" s="156">
        <f t="shared" si="46"/>
        <v>0.0884400523332435</v>
      </c>
      <c r="AC32" s="177">
        <f t="shared" si="47"/>
        <v>171303.26000000024</v>
      </c>
      <c r="AD32" s="67">
        <f t="shared" si="48"/>
        <v>0.14286205494990567</v>
      </c>
      <c r="AE32" s="70">
        <f t="shared" si="49"/>
        <v>1438904.0924999998</v>
      </c>
      <c r="AF32" s="186">
        <f t="shared" si="49"/>
        <v>1480487.5</v>
      </c>
      <c r="AG32" s="196">
        <f t="shared" si="50"/>
        <v>41583.407500000205</v>
      </c>
      <c r="AH32" s="156">
        <f t="shared" si="51"/>
        <v>0.0288993600871284</v>
      </c>
      <c r="AI32" s="177">
        <f t="shared" si="35"/>
        <v>110102.6499999999</v>
      </c>
      <c r="AJ32" s="67">
        <f t="shared" si="52"/>
        <v>0.08034432809148459</v>
      </c>
      <c r="AK32" s="150"/>
      <c r="AL32" s="150"/>
      <c r="AM32" s="150"/>
      <c r="AN32" s="150"/>
      <c r="AO32" s="150"/>
      <c r="AP32" s="150"/>
      <c r="AQ32" s="129"/>
    </row>
    <row r="33" spans="2:43" ht="16.5">
      <c r="B33" s="214" t="s">
        <v>5</v>
      </c>
      <c r="C33" s="63">
        <f t="shared" si="36"/>
        <v>265122.98</v>
      </c>
      <c r="D33" s="63">
        <f t="shared" si="36"/>
        <v>288283.58</v>
      </c>
      <c r="E33" s="63">
        <f t="shared" si="36"/>
        <v>355301.99999999994</v>
      </c>
      <c r="F33" s="70">
        <f t="shared" si="36"/>
        <v>471564.98000000004</v>
      </c>
      <c r="G33" s="186">
        <f t="shared" si="53"/>
        <v>116262.9800000001</v>
      </c>
      <c r="H33" s="211">
        <f t="shared" si="54"/>
        <v>0.3272229821391383</v>
      </c>
      <c r="I33" s="186">
        <v>709341.81</v>
      </c>
      <c r="J33" s="186">
        <f t="shared" si="37"/>
        <v>237776.83000000002</v>
      </c>
      <c r="K33" s="211">
        <f t="shared" si="38"/>
        <v>0.5042291944579939</v>
      </c>
      <c r="L33" s="186">
        <v>790034.95</v>
      </c>
      <c r="M33" s="186">
        <f t="shared" si="29"/>
        <v>80693.1399999999</v>
      </c>
      <c r="N33" s="183">
        <f t="shared" si="30"/>
        <v>0.1137577665131566</v>
      </c>
      <c r="O33" s="70">
        <v>1117038.01</v>
      </c>
      <c r="P33" s="186">
        <f t="shared" si="31"/>
        <v>327003.06000000006</v>
      </c>
      <c r="Q33" s="183">
        <f t="shared" si="32"/>
        <v>0.4139096124798024</v>
      </c>
      <c r="R33" s="70">
        <f t="shared" si="39"/>
        <v>1251169.44</v>
      </c>
      <c r="S33" s="186">
        <f t="shared" si="33"/>
        <v>134131.42999999993</v>
      </c>
      <c r="T33" s="183">
        <f t="shared" si="34"/>
        <v>0.12007776709406687</v>
      </c>
      <c r="U33" s="70">
        <f t="shared" si="40"/>
        <v>1381252.3530290145</v>
      </c>
      <c r="V33" s="186">
        <f t="shared" si="41"/>
        <v>1382940.5899999999</v>
      </c>
      <c r="W33" s="186">
        <f t="shared" si="42"/>
        <v>131771.1499999999</v>
      </c>
      <c r="X33" s="209">
        <f t="shared" si="43"/>
        <v>0.10531838917037481</v>
      </c>
      <c r="Y33" s="70">
        <f t="shared" si="44"/>
        <v>1452087.6194999998</v>
      </c>
      <c r="Z33" s="186">
        <f t="shared" si="44"/>
        <v>1569981.3900000001</v>
      </c>
      <c r="AA33" s="196">
        <f t="shared" si="45"/>
        <v>117893.77050000033</v>
      </c>
      <c r="AB33" s="156">
        <f t="shared" si="46"/>
        <v>0.08118915753898855</v>
      </c>
      <c r="AC33" s="177">
        <f t="shared" si="47"/>
        <v>187040.80000000028</v>
      </c>
      <c r="AD33" s="67">
        <f t="shared" si="48"/>
        <v>0.13524861541593794</v>
      </c>
      <c r="AE33" s="70">
        <f t="shared" si="49"/>
        <v>1648480.4594999999</v>
      </c>
      <c r="AF33" s="186">
        <f t="shared" si="49"/>
        <v>1705238.4</v>
      </c>
      <c r="AG33" s="196">
        <f t="shared" si="50"/>
        <v>56757.940500000026</v>
      </c>
      <c r="AH33" s="156">
        <f t="shared" si="51"/>
        <v>0.034430459986899246</v>
      </c>
      <c r="AI33" s="177">
        <f t="shared" si="35"/>
        <v>135257.00999999978</v>
      </c>
      <c r="AJ33" s="67">
        <f t="shared" si="52"/>
        <v>0.08615198298624403</v>
      </c>
      <c r="AK33" s="150"/>
      <c r="AL33" s="150"/>
      <c r="AM33" s="150"/>
      <c r="AN33" s="150"/>
      <c r="AO33" s="150"/>
      <c r="AP33" s="150"/>
      <c r="AQ33" s="42"/>
    </row>
    <row r="34" spans="2:43" ht="16.5">
      <c r="B34" s="214" t="s">
        <v>6</v>
      </c>
      <c r="C34" s="63">
        <f t="shared" si="36"/>
        <v>299553.62</v>
      </c>
      <c r="D34" s="63">
        <f t="shared" si="36"/>
        <v>319802.92000000004</v>
      </c>
      <c r="E34" s="63">
        <f t="shared" si="36"/>
        <v>392170.56999999995</v>
      </c>
      <c r="F34" s="70">
        <f t="shared" si="36"/>
        <v>546468.01</v>
      </c>
      <c r="G34" s="186">
        <f t="shared" si="53"/>
        <v>154297.44000000006</v>
      </c>
      <c r="H34" s="211">
        <f t="shared" si="54"/>
        <v>0.3934447197299891</v>
      </c>
      <c r="I34" s="186">
        <v>808800.41</v>
      </c>
      <c r="J34" s="186">
        <f t="shared" si="37"/>
        <v>262332.4</v>
      </c>
      <c r="K34" s="211">
        <f t="shared" si="38"/>
        <v>0.480050790164277</v>
      </c>
      <c r="L34" s="186">
        <v>930595.21</v>
      </c>
      <c r="M34" s="186">
        <f t="shared" si="29"/>
        <v>121794.79999999993</v>
      </c>
      <c r="N34" s="183">
        <f t="shared" si="30"/>
        <v>0.15058696619602346</v>
      </c>
      <c r="O34" s="70">
        <v>1258757.95</v>
      </c>
      <c r="P34" s="186">
        <f t="shared" si="31"/>
        <v>328162.74</v>
      </c>
      <c r="Q34" s="183">
        <f t="shared" si="32"/>
        <v>0.3526374695180303</v>
      </c>
      <c r="R34" s="70">
        <f t="shared" si="39"/>
        <v>1426857.95</v>
      </c>
      <c r="S34" s="186">
        <f t="shared" si="33"/>
        <v>168100</v>
      </c>
      <c r="T34" s="183">
        <f t="shared" si="34"/>
        <v>0.1335443402760634</v>
      </c>
      <c r="U34" s="70">
        <f t="shared" si="40"/>
        <v>1574745.7408811445</v>
      </c>
      <c r="V34" s="186">
        <f t="shared" si="41"/>
        <v>1568945.48</v>
      </c>
      <c r="W34" s="186">
        <f t="shared" si="42"/>
        <v>142087.53000000003</v>
      </c>
      <c r="X34" s="209">
        <f t="shared" si="43"/>
        <v>0.09958071159080695</v>
      </c>
      <c r="Y34" s="70">
        <f t="shared" si="44"/>
        <v>1647392.7539999997</v>
      </c>
      <c r="Z34" s="186">
        <f t="shared" si="44"/>
        <v>1749320.7400000002</v>
      </c>
      <c r="AA34" s="196">
        <f t="shared" si="45"/>
        <v>101927.9860000005</v>
      </c>
      <c r="AB34" s="156">
        <f t="shared" si="46"/>
        <v>0.06187230443530318</v>
      </c>
      <c r="AC34" s="177">
        <f t="shared" si="47"/>
        <v>180375.26000000024</v>
      </c>
      <c r="AD34" s="67">
        <f t="shared" si="48"/>
        <v>0.11496591965706816</v>
      </c>
      <c r="AE34" s="70">
        <f t="shared" si="49"/>
        <v>1836786.7769999998</v>
      </c>
      <c r="AF34" s="186">
        <f t="shared" si="49"/>
        <v>1942394.49</v>
      </c>
      <c r="AG34" s="196">
        <f t="shared" si="50"/>
        <v>105607.71300000022</v>
      </c>
      <c r="AH34" s="156">
        <f t="shared" si="51"/>
        <v>0.05749590225844719</v>
      </c>
      <c r="AI34" s="177">
        <f t="shared" si="35"/>
        <v>193073.74999999977</v>
      </c>
      <c r="AJ34" s="67">
        <f t="shared" si="52"/>
        <v>0.11037069737136927</v>
      </c>
      <c r="AK34" s="150"/>
      <c r="AL34" s="150"/>
      <c r="AM34" s="150"/>
      <c r="AN34" s="150"/>
      <c r="AO34" s="150"/>
      <c r="AP34" s="150"/>
      <c r="AQ34" s="42"/>
    </row>
    <row r="35" spans="2:43" ht="16.5">
      <c r="B35" s="214" t="s">
        <v>7</v>
      </c>
      <c r="C35" s="63">
        <f t="shared" si="36"/>
        <v>350452.36</v>
      </c>
      <c r="D35" s="63">
        <f t="shared" si="36"/>
        <v>372289.39</v>
      </c>
      <c r="E35" s="63">
        <f t="shared" si="36"/>
        <v>459268.11999999994</v>
      </c>
      <c r="F35" s="70">
        <f t="shared" si="36"/>
        <v>669821.56</v>
      </c>
      <c r="G35" s="186">
        <f t="shared" si="53"/>
        <v>210553.44000000012</v>
      </c>
      <c r="H35" s="211">
        <f t="shared" si="54"/>
        <v>0.4584542902738386</v>
      </c>
      <c r="I35" s="186">
        <v>963356.49</v>
      </c>
      <c r="J35" s="186">
        <f t="shared" si="37"/>
        <v>293534.92999999993</v>
      </c>
      <c r="K35" s="211">
        <f t="shared" si="38"/>
        <v>0.43822854851074056</v>
      </c>
      <c r="L35" s="186">
        <v>1116471.96</v>
      </c>
      <c r="M35" s="186">
        <f t="shared" si="29"/>
        <v>153115.46999999997</v>
      </c>
      <c r="N35" s="183">
        <f t="shared" si="30"/>
        <v>0.1589395738642919</v>
      </c>
      <c r="O35" s="70">
        <v>1481662.88</v>
      </c>
      <c r="P35" s="186">
        <f t="shared" si="31"/>
        <v>365190.9199999999</v>
      </c>
      <c r="Q35" s="183">
        <f t="shared" si="32"/>
        <v>0.3270936781968084</v>
      </c>
      <c r="R35" s="70">
        <f t="shared" si="39"/>
        <v>1718215.33</v>
      </c>
      <c r="S35" s="186">
        <f t="shared" si="33"/>
        <v>236552.4500000002</v>
      </c>
      <c r="T35" s="183">
        <f t="shared" si="34"/>
        <v>0.1596533551545816</v>
      </c>
      <c r="U35" s="70">
        <f t="shared" si="40"/>
        <v>1877042.7625258958</v>
      </c>
      <c r="V35" s="186">
        <f t="shared" si="41"/>
        <v>1876153.88</v>
      </c>
      <c r="W35" s="186">
        <f t="shared" si="42"/>
        <v>157938.5499999998</v>
      </c>
      <c r="X35" s="209">
        <f t="shared" si="43"/>
        <v>0.09192011457609321</v>
      </c>
      <c r="Y35" s="70">
        <f t="shared" si="44"/>
        <v>1969961.5739999998</v>
      </c>
      <c r="Z35" s="186">
        <f t="shared" si="44"/>
        <v>2066051.0200000003</v>
      </c>
      <c r="AA35" s="196">
        <f t="shared" si="45"/>
        <v>96089.44600000046</v>
      </c>
      <c r="AB35" s="156">
        <f t="shared" si="46"/>
        <v>0.04877731995801887</v>
      </c>
      <c r="AC35" s="177">
        <f t="shared" si="47"/>
        <v>189897.14000000036</v>
      </c>
      <c r="AD35" s="67">
        <f t="shared" si="48"/>
        <v>0.10121618595591976</v>
      </c>
      <c r="AE35" s="70">
        <f t="shared" si="49"/>
        <v>2169353.571</v>
      </c>
      <c r="AF35" s="186">
        <f t="shared" si="49"/>
        <v>2310709.95</v>
      </c>
      <c r="AG35" s="196">
        <f t="shared" si="50"/>
        <v>141356.3790000002</v>
      </c>
      <c r="AH35" s="156">
        <f t="shared" si="51"/>
        <v>0.06516059940143348</v>
      </c>
      <c r="AI35" s="177">
        <f t="shared" si="35"/>
        <v>244658.92999999993</v>
      </c>
      <c r="AJ35" s="67">
        <f t="shared" si="52"/>
        <v>0.11841862937150502</v>
      </c>
      <c r="AK35" s="150"/>
      <c r="AL35" s="150"/>
      <c r="AM35" s="150"/>
      <c r="AN35" s="150"/>
      <c r="AO35" s="150"/>
      <c r="AP35" s="150"/>
      <c r="AQ35" s="42"/>
    </row>
    <row r="36" spans="2:43" ht="16.5">
      <c r="B36" s="214" t="s">
        <v>8</v>
      </c>
      <c r="C36" s="63">
        <f t="shared" si="36"/>
        <v>399217.18</v>
      </c>
      <c r="D36" s="63">
        <f t="shared" si="36"/>
        <v>426130.34</v>
      </c>
      <c r="E36" s="63">
        <f t="shared" si="36"/>
        <v>529665.0199999999</v>
      </c>
      <c r="F36" s="70">
        <f t="shared" si="36"/>
        <v>778840.8700000001</v>
      </c>
      <c r="G36" s="186">
        <f t="shared" si="53"/>
        <v>249175.8500000002</v>
      </c>
      <c r="H36" s="211">
        <f t="shared" si="54"/>
        <v>0.4704404493239902</v>
      </c>
      <c r="I36" s="186">
        <v>1085035.7</v>
      </c>
      <c r="J36" s="186">
        <f t="shared" si="37"/>
        <v>306194.82999999984</v>
      </c>
      <c r="K36" s="211">
        <f t="shared" si="38"/>
        <v>0.3931417081386597</v>
      </c>
      <c r="L36" s="186">
        <v>1262498.46</v>
      </c>
      <c r="M36" s="186">
        <f t="shared" si="29"/>
        <v>177462.76</v>
      </c>
      <c r="N36" s="183">
        <f t="shared" si="30"/>
        <v>0.16355476598604085</v>
      </c>
      <c r="O36" s="70">
        <v>1663655.56</v>
      </c>
      <c r="P36" s="186">
        <f t="shared" si="31"/>
        <v>401157.1000000001</v>
      </c>
      <c r="Q36" s="183">
        <f t="shared" si="32"/>
        <v>0.317748585610156</v>
      </c>
      <c r="R36" s="70">
        <f t="shared" si="39"/>
        <v>1909556.05</v>
      </c>
      <c r="S36" s="186">
        <f t="shared" si="33"/>
        <v>245900.49</v>
      </c>
      <c r="T36" s="183">
        <f t="shared" si="34"/>
        <v>0.14780733218599648</v>
      </c>
      <c r="U36" s="70">
        <f t="shared" si="40"/>
        <v>2119995.289688437</v>
      </c>
      <c r="V36" s="186">
        <f t="shared" si="41"/>
        <v>2103543.58</v>
      </c>
      <c r="W36" s="186">
        <f t="shared" si="42"/>
        <v>193987.53000000003</v>
      </c>
      <c r="X36" s="209">
        <f t="shared" si="43"/>
        <v>0.10158776433925573</v>
      </c>
      <c r="Y36" s="70">
        <f t="shared" si="44"/>
        <v>2208720.7589999996</v>
      </c>
      <c r="Z36" s="186">
        <f t="shared" si="44"/>
        <v>2323128.33</v>
      </c>
      <c r="AA36" s="196">
        <f t="shared" si="45"/>
        <v>114407.57100000046</v>
      </c>
      <c r="AB36" s="156">
        <f t="shared" si="46"/>
        <v>0.05179811460268006</v>
      </c>
      <c r="AC36" s="177">
        <f t="shared" si="47"/>
        <v>219584.75</v>
      </c>
      <c r="AD36" s="67">
        <f t="shared" si="48"/>
        <v>0.10438802033281383</v>
      </c>
      <c r="AE36" s="70">
        <f t="shared" si="49"/>
        <v>2439284.7465</v>
      </c>
      <c r="AF36" s="186">
        <f t="shared" si="49"/>
        <v>2579880.4400000004</v>
      </c>
      <c r="AG36" s="196">
        <f t="shared" si="50"/>
        <v>140595.69350000052</v>
      </c>
      <c r="AH36" s="156">
        <f t="shared" si="51"/>
        <v>0.05763808169658496</v>
      </c>
      <c r="AI36" s="177">
        <f t="shared" si="35"/>
        <v>256752.11000000034</v>
      </c>
      <c r="AJ36" s="67">
        <f t="shared" si="52"/>
        <v>0.11051998578141412</v>
      </c>
      <c r="AK36" s="150"/>
      <c r="AL36" s="150"/>
      <c r="AM36" s="150"/>
      <c r="AN36" s="150"/>
      <c r="AO36" s="150"/>
      <c r="AP36" s="150"/>
      <c r="AQ36" s="42"/>
    </row>
    <row r="37" spans="2:43" ht="16.5">
      <c r="B37" s="214" t="s">
        <v>9</v>
      </c>
      <c r="C37" s="63">
        <f t="shared" si="36"/>
        <v>445204.02999999997</v>
      </c>
      <c r="D37" s="63">
        <f t="shared" si="36"/>
        <v>476708.02</v>
      </c>
      <c r="E37" s="63">
        <f t="shared" si="36"/>
        <v>597750.1499999999</v>
      </c>
      <c r="F37" s="70">
        <f t="shared" si="36"/>
        <v>865591.1200000001</v>
      </c>
      <c r="G37" s="186">
        <f t="shared" si="53"/>
        <v>267840.9700000002</v>
      </c>
      <c r="H37" s="211">
        <f t="shared" si="54"/>
        <v>0.4480818114391109</v>
      </c>
      <c r="I37" s="186">
        <v>1193418.27</v>
      </c>
      <c r="J37" s="186">
        <f t="shared" si="37"/>
        <v>327827.1499999999</v>
      </c>
      <c r="K37" s="211">
        <f t="shared" si="38"/>
        <v>0.37873210852717604</v>
      </c>
      <c r="L37" s="186">
        <v>1408770.23</v>
      </c>
      <c r="M37" s="186">
        <f t="shared" si="29"/>
        <v>215351.95999999996</v>
      </c>
      <c r="N37" s="183">
        <f t="shared" si="30"/>
        <v>0.18044969262955893</v>
      </c>
      <c r="O37" s="70">
        <v>1834225.75</v>
      </c>
      <c r="P37" s="186">
        <f t="shared" si="31"/>
        <v>425455.52</v>
      </c>
      <c r="Q37" s="183">
        <f t="shared" si="32"/>
        <v>0.30200490537055147</v>
      </c>
      <c r="R37" s="70">
        <f t="shared" si="39"/>
        <v>2099468.16</v>
      </c>
      <c r="S37" s="186">
        <f t="shared" si="33"/>
        <v>265242.41000000015</v>
      </c>
      <c r="T37" s="183">
        <f t="shared" si="34"/>
        <v>0.1446072872981966</v>
      </c>
      <c r="U37" s="70">
        <f t="shared" si="40"/>
        <v>2348070.383506127</v>
      </c>
      <c r="V37" s="186">
        <f t="shared" si="41"/>
        <v>2354435</v>
      </c>
      <c r="W37" s="186">
        <f t="shared" si="42"/>
        <v>254966.83999999985</v>
      </c>
      <c r="X37" s="209">
        <f t="shared" si="43"/>
        <v>0.12144353739568017</v>
      </c>
      <c r="Y37" s="70">
        <f t="shared" si="44"/>
        <v>2472156.7499999995</v>
      </c>
      <c r="Z37" s="186">
        <f t="shared" si="44"/>
        <v>2572656.2</v>
      </c>
      <c r="AA37" s="196">
        <f t="shared" si="45"/>
        <v>100499.45000000065</v>
      </c>
      <c r="AB37" s="156">
        <f t="shared" si="46"/>
        <v>0.04065253952849093</v>
      </c>
      <c r="AC37" s="177">
        <f t="shared" si="47"/>
        <v>218221.2000000002</v>
      </c>
      <c r="AD37" s="67">
        <f t="shared" si="48"/>
        <v>0.09268516650491528</v>
      </c>
      <c r="AE37" s="70">
        <f t="shared" si="49"/>
        <v>2701289.01</v>
      </c>
      <c r="AF37" s="186">
        <f t="shared" si="49"/>
        <v>2875255.0000000005</v>
      </c>
      <c r="AG37" s="196">
        <f t="shared" si="50"/>
        <v>173965.9900000007</v>
      </c>
      <c r="AH37" s="156">
        <f t="shared" si="51"/>
        <v>0.06440110234632047</v>
      </c>
      <c r="AI37" s="177">
        <f>(AF37-Z37)</f>
        <v>302598.8000000003</v>
      </c>
      <c r="AJ37" s="67">
        <f>(AI37/Z37)</f>
        <v>0.11762115746363633</v>
      </c>
      <c r="AK37" s="150"/>
      <c r="AL37" s="150"/>
      <c r="AM37" s="150"/>
      <c r="AN37" s="150"/>
      <c r="AO37" s="150"/>
      <c r="AP37" s="150"/>
      <c r="AQ37" s="42"/>
    </row>
    <row r="38" spans="2:46" ht="16.5">
      <c r="B38" s="214" t="s">
        <v>10</v>
      </c>
      <c r="C38" s="63">
        <f t="shared" si="36"/>
        <v>506353.76999999996</v>
      </c>
      <c r="D38" s="63">
        <f t="shared" si="36"/>
        <v>550637.74</v>
      </c>
      <c r="E38" s="63">
        <f t="shared" si="36"/>
        <v>670255.0599999999</v>
      </c>
      <c r="F38" s="70">
        <f t="shared" si="36"/>
        <v>1003516.1200000001</v>
      </c>
      <c r="G38" s="186">
        <f t="shared" si="53"/>
        <v>333261.0600000002</v>
      </c>
      <c r="H38" s="211">
        <f t="shared" si="54"/>
        <v>0.49721528398457776</v>
      </c>
      <c r="I38" s="186">
        <v>1351591.96</v>
      </c>
      <c r="J38" s="186">
        <f t="shared" si="37"/>
        <v>348075.83999999985</v>
      </c>
      <c r="K38" s="211">
        <f t="shared" si="38"/>
        <v>0.3468562517959351</v>
      </c>
      <c r="L38" s="186">
        <v>1628664.48</v>
      </c>
      <c r="M38" s="186">
        <f t="shared" si="29"/>
        <v>277072.52</v>
      </c>
      <c r="N38" s="183">
        <f t="shared" si="30"/>
        <v>0.20499716497277776</v>
      </c>
      <c r="O38" s="70">
        <v>2040387.62</v>
      </c>
      <c r="P38" s="186">
        <f t="shared" si="31"/>
        <v>411723.14000000013</v>
      </c>
      <c r="Q38" s="183">
        <f t="shared" si="32"/>
        <v>0.2527980103059656</v>
      </c>
      <c r="R38" s="70">
        <f t="shared" si="39"/>
        <v>2393059.0900000003</v>
      </c>
      <c r="S38" s="186">
        <f t="shared" si="33"/>
        <v>352671.4700000002</v>
      </c>
      <c r="T38" s="188">
        <f t="shared" si="34"/>
        <v>0.1728453292615058</v>
      </c>
      <c r="U38" s="70">
        <f t="shared" si="40"/>
        <v>2670054.643267883</v>
      </c>
      <c r="V38" s="186">
        <f t="shared" si="41"/>
        <v>2676966.9</v>
      </c>
      <c r="W38" s="186">
        <f t="shared" si="42"/>
        <v>283907.8099999996</v>
      </c>
      <c r="X38" s="209">
        <f t="shared" si="43"/>
        <v>0.11863802744628406</v>
      </c>
      <c r="Y38" s="70">
        <f t="shared" si="44"/>
        <v>2810815.2449999996</v>
      </c>
      <c r="Z38" s="186">
        <f t="shared" si="44"/>
        <v>2953341.29</v>
      </c>
      <c r="AA38" s="196">
        <f t="shared" si="45"/>
        <v>142526.0450000004</v>
      </c>
      <c r="AB38" s="156">
        <f t="shared" si="46"/>
        <v>0.05070630140260265</v>
      </c>
      <c r="AC38" s="177">
        <f t="shared" si="47"/>
        <v>276374.39000000013</v>
      </c>
      <c r="AD38" s="67">
        <f t="shared" si="48"/>
        <v>0.10324161647273268</v>
      </c>
      <c r="AE38" s="70">
        <f t="shared" si="49"/>
        <v>3101008.3545</v>
      </c>
      <c r="AF38" s="186">
        <f t="shared" si="49"/>
        <v>3252633.4300000006</v>
      </c>
      <c r="AG38" s="196">
        <f t="shared" si="50"/>
        <v>151625.07550000073</v>
      </c>
      <c r="AH38" s="156">
        <f t="shared" si="51"/>
        <v>0.048895410191324186</v>
      </c>
      <c r="AI38" s="177">
        <f>(AF38-Z38)</f>
        <v>299292.1400000006</v>
      </c>
      <c r="AJ38" s="67">
        <f t="shared" si="52"/>
        <v>0.10134018070089035</v>
      </c>
      <c r="AK38" s="150"/>
      <c r="AL38" s="150"/>
      <c r="AM38" s="150"/>
      <c r="AN38" s="150"/>
      <c r="AO38" s="150"/>
      <c r="AP38" s="150"/>
      <c r="AQ38" s="42"/>
      <c r="AR38">
        <f>+F38*0.75</f>
        <v>752637.0900000001</v>
      </c>
      <c r="AS38">
        <f>+F38*0.25</f>
        <v>250879.03000000003</v>
      </c>
      <c r="AT38">
        <f>+AS38+AR38</f>
        <v>1003516.1200000001</v>
      </c>
    </row>
    <row r="39" spans="2:46" ht="17.25" thickBot="1">
      <c r="B39" s="214" t="s">
        <v>35</v>
      </c>
      <c r="C39" s="83">
        <f t="shared" si="36"/>
        <v>553536.89</v>
      </c>
      <c r="D39" s="83">
        <f t="shared" si="36"/>
        <v>602809.1799999999</v>
      </c>
      <c r="E39" s="83">
        <f t="shared" si="36"/>
        <v>733006.94</v>
      </c>
      <c r="F39" s="84">
        <f t="shared" si="36"/>
        <v>1117618.86</v>
      </c>
      <c r="G39" s="187">
        <f t="shared" si="53"/>
        <v>384611.92000000016</v>
      </c>
      <c r="H39" s="212">
        <f t="shared" si="54"/>
        <v>0.5247043363600352</v>
      </c>
      <c r="I39" s="193">
        <v>1491383.3</v>
      </c>
      <c r="J39" s="193">
        <f t="shared" si="37"/>
        <v>373764.43999999994</v>
      </c>
      <c r="K39" s="205">
        <f t="shared" si="38"/>
        <v>0.33442925256289957</v>
      </c>
      <c r="L39" s="193">
        <v>1791323.48</v>
      </c>
      <c r="M39" s="187">
        <f t="shared" si="29"/>
        <v>299940.17999999993</v>
      </c>
      <c r="N39" s="174">
        <f t="shared" si="30"/>
        <v>0.20111542083111694</v>
      </c>
      <c r="O39" s="84">
        <v>2220923.33</v>
      </c>
      <c r="P39" s="193">
        <f t="shared" si="31"/>
        <v>429599.8500000001</v>
      </c>
      <c r="Q39" s="192">
        <f t="shared" si="32"/>
        <v>0.23982259753553842</v>
      </c>
      <c r="R39" s="84">
        <f t="shared" si="39"/>
        <v>2631922.0900000003</v>
      </c>
      <c r="S39" s="193">
        <f t="shared" si="33"/>
        <v>410998.76000000024</v>
      </c>
      <c r="T39" s="184">
        <f t="shared" si="34"/>
        <v>0.18505760844972538</v>
      </c>
      <c r="U39" s="84">
        <f t="shared" si="40"/>
        <v>2927740</v>
      </c>
      <c r="V39" s="193">
        <f t="shared" si="41"/>
        <v>2901034.85</v>
      </c>
      <c r="W39" s="193">
        <f t="shared" si="42"/>
        <v>269112.7599999998</v>
      </c>
      <c r="X39" s="210">
        <f t="shared" si="43"/>
        <v>0.10224951605615337</v>
      </c>
      <c r="Y39" s="84">
        <f t="shared" si="44"/>
        <v>3046086.5925</v>
      </c>
      <c r="Z39" s="193">
        <f t="shared" si="44"/>
        <v>3155933.08</v>
      </c>
      <c r="AA39" s="206">
        <f t="shared" si="45"/>
        <v>109846.48750000028</v>
      </c>
      <c r="AB39" s="175">
        <f t="shared" si="46"/>
        <v>0.036061511767413845</v>
      </c>
      <c r="AC39" s="176">
        <f t="shared" si="47"/>
        <v>254898.22999999998</v>
      </c>
      <c r="AD39" s="207">
        <f t="shared" si="48"/>
        <v>0.08786458735578442</v>
      </c>
      <c r="AE39" s="84">
        <f t="shared" si="49"/>
        <v>3313729.7339999997</v>
      </c>
      <c r="AF39" s="193">
        <f t="shared" si="49"/>
        <v>3540287.2600000007</v>
      </c>
      <c r="AG39" s="206">
        <f t="shared" si="50"/>
        <v>226557.526000001</v>
      </c>
      <c r="AH39" s="175">
        <f t="shared" si="51"/>
        <v>0.06836934336419875</v>
      </c>
      <c r="AI39" s="176">
        <f>(AF39-Z39)</f>
        <v>384354.18000000063</v>
      </c>
      <c r="AJ39" s="207">
        <f t="shared" si="52"/>
        <v>0.12178781053240857</v>
      </c>
      <c r="AK39" s="150"/>
      <c r="AL39" s="150"/>
      <c r="AM39" s="150"/>
      <c r="AN39" s="150"/>
      <c r="AO39" s="150"/>
      <c r="AP39" s="150"/>
      <c r="AQ39" s="42"/>
      <c r="AR39">
        <f>+F39*0.75</f>
        <v>838214.145</v>
      </c>
      <c r="AS39">
        <f>+F39*0.25</f>
        <v>279404.715</v>
      </c>
      <c r="AT39">
        <f>+AS39+AR39</f>
        <v>1117618.86</v>
      </c>
    </row>
    <row r="40" spans="2:43" ht="17.25" hidden="1" thickBot="1">
      <c r="B40" s="106"/>
      <c r="C40" s="152"/>
      <c r="D40" s="142"/>
      <c r="E40" s="142"/>
      <c r="F40" s="142"/>
      <c r="G40" s="143"/>
      <c r="H40" s="172"/>
      <c r="I40" s="153"/>
      <c r="J40" s="153"/>
      <c r="K40" s="153"/>
      <c r="L40" s="153"/>
      <c r="M40" s="153"/>
      <c r="N40" s="153"/>
      <c r="O40" s="153"/>
      <c r="P40" s="143"/>
      <c r="Q40" s="143"/>
      <c r="R40" s="143"/>
      <c r="S40" s="143"/>
      <c r="T40" s="143"/>
      <c r="U40" s="153"/>
      <c r="V40" s="141"/>
      <c r="W40" s="173"/>
      <c r="X40" s="149"/>
      <c r="Y40" s="153"/>
      <c r="Z40" s="142"/>
      <c r="AA40" s="144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42"/>
    </row>
    <row r="41" spans="2:42" ht="17.25" customHeight="1" hidden="1">
      <c r="B41" s="128"/>
      <c r="C41" s="127"/>
      <c r="D41" s="114">
        <f>+(D29-C29)/C29</f>
        <v>0.17614394177877918</v>
      </c>
      <c r="E41" s="114">
        <f>+(E32-D32)/D32</f>
        <v>0.1930236159158006</v>
      </c>
      <c r="F41" s="114">
        <f>+(F32-E32)/E32</f>
        <v>0.22615940732501774</v>
      </c>
      <c r="G41" s="114"/>
      <c r="H41" s="114"/>
      <c r="I41" s="114">
        <f>+(I32-F32)/F32</f>
        <v>0.6429359503281346</v>
      </c>
      <c r="J41" s="114"/>
      <c r="K41" s="114"/>
      <c r="L41" s="114">
        <f>+(L32-I32)/I32</f>
        <v>0.11967636010117444</v>
      </c>
      <c r="M41" s="114"/>
      <c r="N41" s="114"/>
      <c r="O41" s="114">
        <f>+(O32-L32)/L32</f>
        <v>0.4140454354383534</v>
      </c>
      <c r="P41" s="114"/>
      <c r="Q41" s="114"/>
      <c r="R41" s="114">
        <f>+(R32-O32)/O32</f>
        <v>0.10969570709195635</v>
      </c>
      <c r="S41" s="114"/>
      <c r="T41" s="114"/>
      <c r="U41" s="114">
        <f>+(U32-R32)/R32</f>
        <v>0.10214116521535331</v>
      </c>
      <c r="V41" s="114">
        <f>+(V32-R32)/R32</f>
        <v>0.134442228926823</v>
      </c>
      <c r="W41" s="114"/>
      <c r="X41" s="114"/>
      <c r="Y41" s="114"/>
      <c r="Z41" s="114"/>
      <c r="AA41" s="103" t="s">
        <v>37</v>
      </c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2:42" s="82" customFormat="1" ht="17.25" customHeight="1" hidden="1">
      <c r="B42" s="128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ht="17.25" customHeight="1" hidden="1"/>
    <row r="44" spans="3:27" ht="17.25" customHeight="1" hidden="1">
      <c r="C44" s="39" t="s">
        <v>36</v>
      </c>
      <c r="D44" s="39"/>
      <c r="E44" s="102">
        <f>+(E39-D39)/D39</f>
        <v>0.21598503194659383</v>
      </c>
      <c r="F44" s="102">
        <f>+(F39-E39)/E39</f>
        <v>0.5247043363600352</v>
      </c>
      <c r="G44" s="102"/>
      <c r="H44" s="102"/>
      <c r="I44" s="102">
        <f>+(I39-F39)/F39</f>
        <v>0.33442925256289957</v>
      </c>
      <c r="J44" s="102"/>
      <c r="K44" s="102"/>
      <c r="L44" s="102">
        <f>+(L39-I39)/I39</f>
        <v>0.20111542083111694</v>
      </c>
      <c r="M44" s="102"/>
      <c r="N44" s="102"/>
      <c r="O44" s="102">
        <f>+(O39-L39)/L39</f>
        <v>0.23982259753553842</v>
      </c>
      <c r="P44" s="102"/>
      <c r="Q44" s="102"/>
      <c r="R44" s="102"/>
      <c r="S44" s="102"/>
      <c r="T44" s="102"/>
      <c r="U44" s="102">
        <f>+(U39-O39)/O39</f>
        <v>0.31825352116049854</v>
      </c>
      <c r="V44" s="4"/>
      <c r="W44" s="4"/>
      <c r="X44" s="4"/>
      <c r="Y44" s="4"/>
      <c r="Z44" s="4"/>
      <c r="AA44" s="107"/>
    </row>
    <row r="45" spans="3:4" ht="6.75" customHeight="1" hidden="1">
      <c r="C45" s="39"/>
      <c r="D45" s="39"/>
    </row>
    <row r="46" spans="3:42" ht="13.5" hidden="1" thickBot="1">
      <c r="C46" s="16" t="s">
        <v>19</v>
      </c>
      <c r="D46" s="16" t="s">
        <v>18</v>
      </c>
      <c r="E46" s="21" t="s">
        <v>17</v>
      </c>
      <c r="F46" s="52" t="s">
        <v>16</v>
      </c>
      <c r="G46" s="52"/>
      <c r="H46" s="52"/>
      <c r="I46" s="52" t="s">
        <v>34</v>
      </c>
      <c r="J46" s="52"/>
      <c r="K46" s="52"/>
      <c r="L46" s="52" t="s">
        <v>38</v>
      </c>
      <c r="M46" s="146"/>
      <c r="N46" s="146"/>
      <c r="O46" s="53"/>
      <c r="P46" s="53"/>
      <c r="Q46" s="53"/>
      <c r="R46" s="53"/>
      <c r="S46" s="53"/>
      <c r="T46" s="53"/>
      <c r="U46" s="46" t="s">
        <v>41</v>
      </c>
      <c r="V46" s="51"/>
      <c r="W46" s="157"/>
      <c r="X46" s="157"/>
      <c r="Y46" s="157"/>
      <c r="Z46" s="157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3:26" ht="15" hidden="1" thickBot="1">
      <c r="C47" s="17" t="s">
        <v>11</v>
      </c>
      <c r="D47" s="17" t="s">
        <v>11</v>
      </c>
      <c r="E47" s="6" t="s">
        <v>11</v>
      </c>
      <c r="F47" s="56" t="s">
        <v>11</v>
      </c>
      <c r="G47" s="56"/>
      <c r="H47" s="56"/>
      <c r="I47" s="56" t="s">
        <v>11</v>
      </c>
      <c r="J47" s="56"/>
      <c r="K47" s="56"/>
      <c r="L47" s="56" t="s">
        <v>11</v>
      </c>
      <c r="M47" s="55"/>
      <c r="N47" s="55"/>
      <c r="O47" s="55"/>
      <c r="P47" s="55"/>
      <c r="Q47" s="55"/>
      <c r="R47" s="55"/>
      <c r="S47" s="55"/>
      <c r="T47" s="55"/>
      <c r="U47" s="95" t="s">
        <v>13</v>
      </c>
      <c r="V47" s="30" t="s">
        <v>11</v>
      </c>
      <c r="W47" s="158"/>
      <c r="X47" s="158"/>
      <c r="Y47" s="158"/>
      <c r="Z47" s="158"/>
    </row>
    <row r="48" spans="2:27" ht="15" hidden="1">
      <c r="B48" s="7" t="s">
        <v>20</v>
      </c>
      <c r="C48" s="18">
        <v>43788.94</v>
      </c>
      <c r="D48" s="13">
        <v>49761.12</v>
      </c>
      <c r="E48" s="13">
        <v>50109.56</v>
      </c>
      <c r="F48" s="9">
        <v>74335.89</v>
      </c>
      <c r="G48" s="47"/>
      <c r="H48" s="47"/>
      <c r="I48" s="47">
        <v>98839.5</v>
      </c>
      <c r="J48" s="47"/>
      <c r="K48" s="47"/>
      <c r="L48" s="47">
        <v>123391.27</v>
      </c>
      <c r="M48" s="147"/>
      <c r="N48" s="147"/>
      <c r="O48" s="96">
        <v>175096.68</v>
      </c>
      <c r="P48" s="96"/>
      <c r="Q48" s="96"/>
      <c r="R48" s="96"/>
      <c r="S48" s="96"/>
      <c r="T48" s="96"/>
      <c r="U48" s="9">
        <v>151940.81281547283</v>
      </c>
      <c r="V48" s="91">
        <v>175096.68</v>
      </c>
      <c r="W48" s="136"/>
      <c r="X48" s="136"/>
      <c r="Y48" s="136"/>
      <c r="Z48" s="136"/>
      <c r="AA48" s="28"/>
    </row>
    <row r="49" spans="2:27" ht="15" hidden="1">
      <c r="B49" s="7" t="s">
        <v>21</v>
      </c>
      <c r="C49" s="19">
        <v>52780.66</v>
      </c>
      <c r="D49" s="14">
        <v>63818.63</v>
      </c>
      <c r="E49" s="14">
        <v>75135.86</v>
      </c>
      <c r="F49" s="8">
        <v>102324.63</v>
      </c>
      <c r="G49" s="48"/>
      <c r="H49" s="48"/>
      <c r="I49" s="48">
        <v>153856.14</v>
      </c>
      <c r="J49" s="48"/>
      <c r="K49" s="48"/>
      <c r="L49" s="48">
        <v>149643.23</v>
      </c>
      <c r="M49" s="48"/>
      <c r="N49" s="48"/>
      <c r="O49" s="97">
        <v>220840.93</v>
      </c>
      <c r="P49" s="97"/>
      <c r="Q49" s="97"/>
      <c r="R49" s="97"/>
      <c r="S49" s="97"/>
      <c r="T49" s="97"/>
      <c r="U49" s="8">
        <v>184266.79617231223</v>
      </c>
      <c r="V49" s="92">
        <v>220840.93</v>
      </c>
      <c r="W49" s="136"/>
      <c r="X49" s="136"/>
      <c r="Y49" s="136"/>
      <c r="Z49" s="136"/>
      <c r="AA49" s="28"/>
    </row>
    <row r="50" spans="2:27" ht="15" hidden="1">
      <c r="B50" s="36" t="s">
        <v>22</v>
      </c>
      <c r="C50" s="37">
        <v>47077.71</v>
      </c>
      <c r="D50" s="26">
        <v>37079.12</v>
      </c>
      <c r="E50" s="26">
        <v>50619.32</v>
      </c>
      <c r="F50" s="22">
        <v>60264.21</v>
      </c>
      <c r="G50" s="41"/>
      <c r="H50" s="41"/>
      <c r="I50" s="41">
        <v>105581.9</v>
      </c>
      <c r="J50" s="41"/>
      <c r="K50" s="41"/>
      <c r="L50" s="48">
        <v>131032</v>
      </c>
      <c r="M50" s="48"/>
      <c r="N50" s="48"/>
      <c r="O50" s="97">
        <v>178492.41</v>
      </c>
      <c r="P50" s="97"/>
      <c r="Q50" s="97"/>
      <c r="R50" s="97"/>
      <c r="S50" s="97"/>
      <c r="T50" s="97"/>
      <c r="U50" s="8">
        <v>161349.40976648536</v>
      </c>
      <c r="V50" s="93">
        <v>178492.41</v>
      </c>
      <c r="W50" s="137"/>
      <c r="X50" s="137"/>
      <c r="Y50" s="137"/>
      <c r="Z50" s="137"/>
      <c r="AA50" s="28"/>
    </row>
    <row r="51" spans="2:27" ht="15" hidden="1">
      <c r="B51" s="7" t="s">
        <v>23</v>
      </c>
      <c r="C51" s="19">
        <v>33563.92</v>
      </c>
      <c r="D51" s="14">
        <v>45606.19</v>
      </c>
      <c r="E51" s="14">
        <v>55771.71</v>
      </c>
      <c r="F51" s="8">
        <v>59615.54</v>
      </c>
      <c r="G51" s="48"/>
      <c r="H51" s="48"/>
      <c r="I51" s="48">
        <v>101570.06</v>
      </c>
      <c r="J51" s="48"/>
      <c r="K51" s="48"/>
      <c r="L51" s="48">
        <v>117783.1</v>
      </c>
      <c r="M51" s="48"/>
      <c r="N51" s="48"/>
      <c r="O51" s="97">
        <v>158377.47</v>
      </c>
      <c r="P51" s="97"/>
      <c r="Q51" s="97"/>
      <c r="R51" s="97"/>
      <c r="S51" s="97"/>
      <c r="T51" s="97"/>
      <c r="U51" s="8">
        <v>145035.0575849176</v>
      </c>
      <c r="V51" s="92">
        <v>158377.47</v>
      </c>
      <c r="W51" s="136"/>
      <c r="X51" s="136"/>
      <c r="Y51" s="136"/>
      <c r="Z51" s="136"/>
      <c r="AA51" s="28"/>
    </row>
    <row r="52" spans="2:27" ht="15" hidden="1">
      <c r="B52" s="7" t="s">
        <v>24</v>
      </c>
      <c r="C52" s="19">
        <v>49010.57</v>
      </c>
      <c r="D52" s="14">
        <v>54051.72</v>
      </c>
      <c r="E52" s="14">
        <v>66997.38</v>
      </c>
      <c r="F52" s="8">
        <v>69632.41</v>
      </c>
      <c r="G52" s="48"/>
      <c r="H52" s="48"/>
      <c r="I52" s="48">
        <v>141750.66</v>
      </c>
      <c r="J52" s="48"/>
      <c r="K52" s="48"/>
      <c r="L52" s="48">
        <v>151745.75</v>
      </c>
      <c r="M52" s="48"/>
      <c r="N52" s="48"/>
      <c r="O52" s="97">
        <v>219686.94</v>
      </c>
      <c r="P52" s="97"/>
      <c r="Q52" s="97"/>
      <c r="R52" s="97"/>
      <c r="S52" s="97"/>
      <c r="T52" s="97"/>
      <c r="U52" s="8">
        <v>186855.78482410897</v>
      </c>
      <c r="V52" s="92">
        <v>219686.94</v>
      </c>
      <c r="W52" s="136"/>
      <c r="X52" s="136"/>
      <c r="Y52" s="136"/>
      <c r="Z52" s="136"/>
      <c r="AA52" s="28"/>
    </row>
    <row r="53" spans="2:27" ht="15" hidden="1">
      <c r="B53" s="7" t="s">
        <v>25</v>
      </c>
      <c r="C53" s="19">
        <v>38901.18</v>
      </c>
      <c r="D53" s="14">
        <v>37966.8</v>
      </c>
      <c r="E53" s="14">
        <v>56668.17</v>
      </c>
      <c r="F53" s="8">
        <v>105392.3</v>
      </c>
      <c r="G53" s="48"/>
      <c r="H53" s="48"/>
      <c r="I53" s="48">
        <v>107743.55</v>
      </c>
      <c r="J53" s="48"/>
      <c r="K53" s="48"/>
      <c r="L53" s="48">
        <v>116439.6</v>
      </c>
      <c r="M53" s="48"/>
      <c r="N53" s="48"/>
      <c r="O53" s="97">
        <v>164543.58</v>
      </c>
      <c r="P53" s="97"/>
      <c r="Q53" s="97"/>
      <c r="R53" s="97"/>
      <c r="S53" s="97"/>
      <c r="T53" s="97"/>
      <c r="U53" s="8">
        <v>143380.70649494513</v>
      </c>
      <c r="V53" s="92">
        <v>164543.58</v>
      </c>
      <c r="W53" s="136"/>
      <c r="X53" s="136"/>
      <c r="Y53" s="136"/>
      <c r="Z53" s="136"/>
      <c r="AA53" s="28"/>
    </row>
    <row r="54" spans="2:27" ht="15" hidden="1">
      <c r="B54" s="7" t="s">
        <v>26</v>
      </c>
      <c r="C54" s="19">
        <v>34430.64</v>
      </c>
      <c r="D54" s="14">
        <v>31519.34</v>
      </c>
      <c r="E54" s="14">
        <v>36868.57</v>
      </c>
      <c r="F54" s="8">
        <v>74903.03</v>
      </c>
      <c r="G54" s="48"/>
      <c r="H54" s="48"/>
      <c r="I54" s="48">
        <v>99458.6</v>
      </c>
      <c r="J54" s="48"/>
      <c r="K54" s="48"/>
      <c r="L54" s="48">
        <v>140560</v>
      </c>
      <c r="M54" s="48"/>
      <c r="N54" s="48"/>
      <c r="O54" s="97">
        <v>141719.94</v>
      </c>
      <c r="P54" s="97"/>
      <c r="Q54" s="97"/>
      <c r="R54" s="97"/>
      <c r="S54" s="97"/>
      <c r="T54" s="97"/>
      <c r="U54" s="8">
        <v>173081.94209641294</v>
      </c>
      <c r="V54" s="92">
        <v>141719.94</v>
      </c>
      <c r="W54" s="136"/>
      <c r="X54" s="136"/>
      <c r="Y54" s="136"/>
      <c r="Z54" s="136"/>
      <c r="AA54" s="28"/>
    </row>
    <row r="55" spans="2:26" ht="15" hidden="1">
      <c r="B55" s="7" t="s">
        <v>7</v>
      </c>
      <c r="C55" s="19">
        <v>50898.74</v>
      </c>
      <c r="D55" s="14">
        <v>52486.47</v>
      </c>
      <c r="E55" s="14">
        <v>67097.55</v>
      </c>
      <c r="F55" s="8">
        <v>123353.55</v>
      </c>
      <c r="G55" s="48"/>
      <c r="H55" s="48"/>
      <c r="I55" s="48">
        <v>154556.08</v>
      </c>
      <c r="J55" s="48"/>
      <c r="K55" s="48"/>
      <c r="L55" s="48">
        <v>185876.75</v>
      </c>
      <c r="M55" s="48"/>
      <c r="N55" s="48"/>
      <c r="O55" s="97">
        <v>222904.93</v>
      </c>
      <c r="P55" s="97"/>
      <c r="Q55" s="97"/>
      <c r="R55" s="97"/>
      <c r="S55" s="97"/>
      <c r="T55" s="97"/>
      <c r="U55" s="8">
        <v>228883.81389135902</v>
      </c>
      <c r="V55" s="92">
        <v>222904.93</v>
      </c>
      <c r="W55" s="136"/>
      <c r="X55" s="136"/>
      <c r="Y55" s="136"/>
      <c r="Z55" s="136"/>
    </row>
    <row r="56" spans="2:26" ht="15" hidden="1">
      <c r="B56" s="7" t="s">
        <v>27</v>
      </c>
      <c r="C56" s="19">
        <v>48764.82</v>
      </c>
      <c r="D56" s="14">
        <v>53840.95</v>
      </c>
      <c r="E56" s="14">
        <v>70396.9</v>
      </c>
      <c r="F56" s="8">
        <v>109019.31</v>
      </c>
      <c r="G56" s="48"/>
      <c r="H56" s="48"/>
      <c r="I56" s="48">
        <v>121679.21</v>
      </c>
      <c r="J56" s="48"/>
      <c r="K56" s="48"/>
      <c r="L56" s="48">
        <v>146026.5</v>
      </c>
      <c r="M56" s="48"/>
      <c r="N56" s="48"/>
      <c r="O56" s="97">
        <v>181992.68</v>
      </c>
      <c r="P56" s="97"/>
      <c r="Q56" s="97"/>
      <c r="R56" s="97"/>
      <c r="S56" s="97"/>
      <c r="T56" s="97"/>
      <c r="U56" s="8">
        <v>179813.24855963181</v>
      </c>
      <c r="V56" s="92">
        <v>181992.68</v>
      </c>
      <c r="W56" s="136"/>
      <c r="X56" s="136"/>
      <c r="Y56" s="136"/>
      <c r="Z56" s="136"/>
    </row>
    <row r="57" spans="2:26" ht="15" hidden="1">
      <c r="B57" s="7" t="s">
        <v>28</v>
      </c>
      <c r="C57" s="19">
        <v>45986.85</v>
      </c>
      <c r="D57" s="14">
        <v>50577.68</v>
      </c>
      <c r="E57" s="14">
        <v>68085.13</v>
      </c>
      <c r="F57" s="8">
        <v>86750.25</v>
      </c>
      <c r="G57" s="48"/>
      <c r="H57" s="48"/>
      <c r="I57" s="48">
        <v>108382.57</v>
      </c>
      <c r="J57" s="48"/>
      <c r="K57" s="48"/>
      <c r="L57" s="48">
        <v>146271.77</v>
      </c>
      <c r="M57" s="48"/>
      <c r="N57" s="48"/>
      <c r="O57" s="97">
        <v>170570.19</v>
      </c>
      <c r="P57" s="97"/>
      <c r="Q57" s="97"/>
      <c r="R57" s="97"/>
      <c r="S57" s="97"/>
      <c r="T57" s="97"/>
      <c r="U57" s="8">
        <v>180115.26768269658</v>
      </c>
      <c r="V57" s="92">
        <v>170570.19</v>
      </c>
      <c r="W57" s="136"/>
      <c r="X57" s="136"/>
      <c r="Y57" s="136"/>
      <c r="Z57" s="136"/>
    </row>
    <row r="58" spans="2:26" ht="15" hidden="1">
      <c r="B58" s="7" t="s">
        <v>29</v>
      </c>
      <c r="C58" s="19">
        <v>61149.74</v>
      </c>
      <c r="D58" s="14">
        <v>73929.72</v>
      </c>
      <c r="E58" s="14">
        <v>72504.91</v>
      </c>
      <c r="F58" s="8">
        <v>137925</v>
      </c>
      <c r="G58" s="48"/>
      <c r="H58" s="48"/>
      <c r="I58" s="48">
        <v>158173.69</v>
      </c>
      <c r="J58" s="48"/>
      <c r="K58" s="48"/>
      <c r="L58" s="48">
        <v>219894.25</v>
      </c>
      <c r="M58" s="48"/>
      <c r="N58" s="48"/>
      <c r="O58" s="97">
        <v>206161.87</v>
      </c>
      <c r="P58" s="97"/>
      <c r="Q58" s="97"/>
      <c r="R58" s="97"/>
      <c r="S58" s="97"/>
      <c r="T58" s="97"/>
      <c r="U58" s="8">
        <v>270772.0819993893</v>
      </c>
      <c r="V58" s="92">
        <v>206161.87</v>
      </c>
      <c r="W58" s="136"/>
      <c r="X58" s="136"/>
      <c r="Y58" s="136"/>
      <c r="Z58" s="136"/>
    </row>
    <row r="59" spans="2:26" ht="15.75" hidden="1" thickBot="1">
      <c r="B59" s="7" t="s">
        <v>30</v>
      </c>
      <c r="C59" s="20">
        <v>47183.12</v>
      </c>
      <c r="D59" s="15">
        <v>52171.44</v>
      </c>
      <c r="E59" s="15">
        <v>62751.88</v>
      </c>
      <c r="F59" s="10">
        <v>114102.74</v>
      </c>
      <c r="G59" s="49"/>
      <c r="H59" s="49"/>
      <c r="I59" s="49">
        <v>139791.34</v>
      </c>
      <c r="J59" s="145"/>
      <c r="K59" s="145"/>
      <c r="L59" s="48">
        <v>162659</v>
      </c>
      <c r="M59" s="145"/>
      <c r="N59" s="145"/>
      <c r="O59" s="98">
        <v>180535.71</v>
      </c>
      <c r="P59" s="98"/>
      <c r="Q59" s="98"/>
      <c r="R59" s="98"/>
      <c r="S59" s="98"/>
      <c r="T59" s="98"/>
      <c r="U59" s="8">
        <v>200294.0781122683</v>
      </c>
      <c r="V59" s="94">
        <v>180535.71</v>
      </c>
      <c r="W59" s="136"/>
      <c r="X59" s="136"/>
      <c r="Y59" s="136"/>
      <c r="Z59" s="136"/>
    </row>
    <row r="60" spans="3:42" ht="13.5" hidden="1" thickBot="1">
      <c r="C60" s="34">
        <f>SUM(C48:C59)</f>
        <v>553536.89</v>
      </c>
      <c r="D60" s="34">
        <f>SUM(D48:D59)</f>
        <v>602809.1799999999</v>
      </c>
      <c r="E60" s="34">
        <f>SUM(E48:E59)</f>
        <v>733006.94</v>
      </c>
      <c r="F60" s="34">
        <f>SUM(F48:F59)</f>
        <v>1117618.86</v>
      </c>
      <c r="G60" s="34"/>
      <c r="H60" s="34"/>
      <c r="I60" s="34">
        <f>SUM(I48:I59)</f>
        <v>1491383.3</v>
      </c>
      <c r="J60" s="34"/>
      <c r="K60" s="34"/>
      <c r="L60" s="34">
        <f>SUM(L48:L59)</f>
        <v>1791323.22</v>
      </c>
      <c r="M60" s="34"/>
      <c r="N60" s="34"/>
      <c r="O60" s="34">
        <f>SUM(O48:O59)</f>
        <v>2220923.3299999996</v>
      </c>
      <c r="P60" s="34"/>
      <c r="Q60" s="34"/>
      <c r="R60" s="34"/>
      <c r="S60" s="34"/>
      <c r="T60" s="34"/>
      <c r="U60" s="34">
        <f>SUM(U48:U59)</f>
        <v>2205789</v>
      </c>
      <c r="V60" s="33">
        <f>SUM(V48:V59)</f>
        <v>2220923.3299999996</v>
      </c>
      <c r="W60" s="50"/>
      <c r="X60" s="50"/>
      <c r="Y60" s="50"/>
      <c r="Z60" s="50"/>
      <c r="AA60" s="35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ht="12.75" hidden="1">
      <c r="U61" s="27">
        <f>+U60*0.75</f>
        <v>1654341.75</v>
      </c>
    </row>
    <row r="62" ht="12.75" hidden="1">
      <c r="U62" s="54">
        <v>2205789</v>
      </c>
    </row>
    <row r="63" spans="3:26" s="82" customFormat="1" ht="12.75" hidden="1">
      <c r="C63" s="159" t="s">
        <v>19</v>
      </c>
      <c r="D63" s="160" t="s">
        <v>18</v>
      </c>
      <c r="E63" s="159" t="s">
        <v>17</v>
      </c>
      <c r="F63" s="161" t="s">
        <v>33</v>
      </c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2:26" ht="13.5" hidden="1" thickBot="1">
      <c r="B64" t="s">
        <v>15</v>
      </c>
      <c r="C64" s="34">
        <f>+C16</f>
        <v>45986.85</v>
      </c>
      <c r="D64" s="34">
        <f>+D16</f>
        <v>50577.68</v>
      </c>
      <c r="E64" s="34">
        <f>+E16</f>
        <v>68085.13</v>
      </c>
      <c r="F64" s="33">
        <f>+F16</f>
        <v>86750.25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4"/>
      <c r="V64" s="4"/>
      <c r="W64" s="4"/>
      <c r="X64" s="4"/>
      <c r="Y64" s="4"/>
      <c r="Z64" s="4"/>
    </row>
    <row r="65" spans="2:26" ht="13.5" hidden="1" thickBot="1">
      <c r="B65" t="s">
        <v>32</v>
      </c>
      <c r="C65" s="34">
        <f>+C37</f>
        <v>445204.02999999997</v>
      </c>
      <c r="D65" s="34">
        <f>+D37</f>
        <v>476708.02</v>
      </c>
      <c r="E65" s="34">
        <f>+E37</f>
        <v>597750.1499999999</v>
      </c>
      <c r="F65" s="31">
        <f>+F37</f>
        <v>865591.1200000001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4"/>
      <c r="V65" s="4"/>
      <c r="W65" s="4"/>
      <c r="X65" s="4"/>
      <c r="Y65" s="4"/>
      <c r="Z65" s="4"/>
    </row>
    <row r="66" ht="12.75">
      <c r="H66" s="234"/>
    </row>
    <row r="68" spans="3:42" ht="19.5" customHeight="1"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</row>
    <row r="69" spans="3:42" ht="15.75"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ht="0.75" customHeight="1"/>
    <row r="71" ht="5.25" customHeight="1"/>
    <row r="72" ht="3.75" customHeight="1"/>
    <row r="78" spans="47:50" ht="16.5">
      <c r="AU78" s="81"/>
      <c r="AV78" s="81"/>
      <c r="AW78" s="81"/>
      <c r="AX78" s="42"/>
    </row>
    <row r="79" spans="47:50" ht="16.5">
      <c r="AU79" s="81"/>
      <c r="AV79" s="81"/>
      <c r="AW79" s="81"/>
      <c r="AX79" s="42"/>
    </row>
    <row r="80" spans="47:50" ht="16.5">
      <c r="AU80" s="81"/>
      <c r="AV80" s="81"/>
      <c r="AW80" s="81"/>
      <c r="AX80" s="42"/>
    </row>
    <row r="81" spans="47:50" ht="16.5">
      <c r="AU81" s="81"/>
      <c r="AV81" s="81"/>
      <c r="AW81" s="81"/>
      <c r="AX81" s="42"/>
    </row>
    <row r="82" spans="47:50" ht="16.5">
      <c r="AU82" s="81"/>
      <c r="AV82" s="81"/>
      <c r="AW82" s="81"/>
      <c r="AX82" s="42"/>
    </row>
    <row r="83" spans="47:50" ht="16.5">
      <c r="AU83" s="81"/>
      <c r="AV83" s="81"/>
      <c r="AW83" s="81"/>
      <c r="AX83" s="42"/>
    </row>
    <row r="84" spans="47:50" ht="16.5">
      <c r="AU84" s="81"/>
      <c r="AV84" s="81"/>
      <c r="AW84" s="81"/>
      <c r="AX84" s="42"/>
    </row>
    <row r="85" spans="47:50" ht="16.5">
      <c r="AU85" s="81"/>
      <c r="AV85" s="81"/>
      <c r="AW85" s="81"/>
      <c r="AX85" s="42"/>
    </row>
    <row r="86" spans="47:50" ht="16.5">
      <c r="AU86" s="81"/>
      <c r="AV86" s="81"/>
      <c r="AW86" s="81"/>
      <c r="AX86" s="42"/>
    </row>
    <row r="87" spans="47:50" ht="16.5">
      <c r="AU87" s="81"/>
      <c r="AV87" s="81"/>
      <c r="AW87" s="81"/>
      <c r="AX87" s="42"/>
    </row>
    <row r="88" spans="47:50" ht="16.5">
      <c r="AU88" s="81"/>
      <c r="AV88" s="81"/>
      <c r="AW88" s="81"/>
      <c r="AX88" s="42"/>
    </row>
    <row r="89" spans="47:50" ht="16.5">
      <c r="AU89" s="81"/>
      <c r="AV89" s="81"/>
      <c r="AW89" s="81"/>
      <c r="AX89" s="42"/>
    </row>
  </sheetData>
  <sheetProtection/>
  <mergeCells count="24">
    <mergeCell ref="C68:AB68"/>
    <mergeCell ref="C69:AB69"/>
    <mergeCell ref="AE26:AF26"/>
    <mergeCell ref="F26:H26"/>
    <mergeCell ref="I26:K26"/>
    <mergeCell ref="L26:N26"/>
    <mergeCell ref="O26:Q26"/>
    <mergeCell ref="AE5:AF5"/>
    <mergeCell ref="AG5:AH5"/>
    <mergeCell ref="AI5:AJ5"/>
    <mergeCell ref="R24:AD24"/>
    <mergeCell ref="Y5:AD5"/>
    <mergeCell ref="AG26:AH26"/>
    <mergeCell ref="AI26:AJ26"/>
    <mergeCell ref="R26:T26"/>
    <mergeCell ref="U26:X26"/>
    <mergeCell ref="Y26:AD26"/>
    <mergeCell ref="R2:AD2"/>
    <mergeCell ref="F5:H5"/>
    <mergeCell ref="I5:K5"/>
    <mergeCell ref="L5:N5"/>
    <mergeCell ref="O5:Q5"/>
    <mergeCell ref="R5:T5"/>
    <mergeCell ref="U5:X5"/>
  </mergeCells>
  <printOptions/>
  <pageMargins left="0.75" right="0.75" top="1" bottom="1" header="0.5" footer="0.5"/>
  <pageSetup horizontalDpi="600" verticalDpi="600" orientation="landscape" scale="94" r:id="rId4"/>
  <rowBreaks count="2" manualBreakCount="2">
    <brk id="23" max="255" man="1"/>
    <brk id="71" max="255" man="1"/>
  </rowBreaks>
  <colBreaks count="3" manualBreakCount="3">
    <brk id="11" max="65535" man="1"/>
    <brk id="20" max="65535" man="1"/>
    <brk id="32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9"/>
  <sheetViews>
    <sheetView zoomScalePageLayoutView="0" workbookViewId="0" topLeftCell="A69">
      <pane xSplit="4" topLeftCell="E1" activePane="topRight" state="frozen"/>
      <selection pane="topLeft" activeCell="A1" sqref="A1"/>
      <selection pane="topRight" activeCell="J66" sqref="J66"/>
    </sheetView>
  </sheetViews>
  <sheetFormatPr defaultColWidth="9.140625" defaultRowHeight="12.75"/>
  <cols>
    <col min="1" max="1" width="1.28515625" style="0" customWidth="1"/>
    <col min="2" max="2" width="16.57421875" style="0" customWidth="1"/>
    <col min="3" max="3" width="11.7109375" style="0" hidden="1" customWidth="1"/>
    <col min="4" max="4" width="12.421875" style="0" hidden="1" customWidth="1"/>
    <col min="5" max="5" width="13.140625" style="0" customWidth="1"/>
    <col min="6" max="6" width="12.7109375" style="0" bestFit="1" customWidth="1"/>
    <col min="7" max="7" width="12.7109375" style="0" customWidth="1"/>
    <col min="8" max="8" width="13.7109375" style="0" customWidth="1"/>
    <col min="9" max="14" width="12.57421875" style="0" customWidth="1"/>
    <col min="15" max="15" width="13.7109375" style="0" bestFit="1" customWidth="1"/>
    <col min="16" max="17" width="12.7109375" style="0" customWidth="1"/>
    <col min="18" max="18" width="13.7109375" style="0" customWidth="1"/>
    <col min="19" max="19" width="14.7109375" style="0" bestFit="1" customWidth="1"/>
    <col min="20" max="20" width="15.421875" style="0" bestFit="1" customWidth="1"/>
    <col min="21" max="21" width="13.7109375" style="0" bestFit="1" customWidth="1"/>
    <col min="22" max="22" width="13.28125" style="0" bestFit="1" customWidth="1"/>
    <col min="23" max="24" width="12.7109375" style="0" customWidth="1"/>
    <col min="25" max="25" width="15.140625" style="0" customWidth="1"/>
    <col min="26" max="26" width="12.7109375" style="0" customWidth="1"/>
    <col min="27" max="27" width="15.00390625" style="0" customWidth="1"/>
    <col min="28" max="28" width="11.7109375" style="0" customWidth="1"/>
    <col min="29" max="29" width="14.140625" style="0" customWidth="1"/>
    <col min="30" max="32" width="12.7109375" style="0" customWidth="1"/>
    <col min="33" max="33" width="13.57421875" style="0" bestFit="1" customWidth="1"/>
    <col min="34" max="34" width="16.8515625" style="0" bestFit="1" customWidth="1"/>
    <col min="35" max="35" width="12.7109375" style="0" customWidth="1"/>
    <col min="36" max="36" width="16.8515625" style="0" bestFit="1" customWidth="1"/>
    <col min="37" max="37" width="7.140625" style="0" bestFit="1" customWidth="1"/>
    <col min="38" max="38" width="15.140625" style="0" customWidth="1"/>
    <col min="39" max="39" width="12.57421875" style="0" customWidth="1"/>
    <col min="40" max="40" width="11.28125" style="0" customWidth="1"/>
    <col min="42" max="42" width="12.57421875" style="0" bestFit="1" customWidth="1"/>
    <col min="43" max="43" width="12.421875" style="0" bestFit="1" customWidth="1"/>
    <col min="45" max="45" width="14.8515625" style="0" bestFit="1" customWidth="1"/>
    <col min="46" max="46" width="13.57421875" style="0" customWidth="1"/>
    <col min="47" max="48" width="12.28125" style="0" bestFit="1" customWidth="1"/>
  </cols>
  <sheetData>
    <row r="1" ht="6" customHeight="1">
      <c r="C1" s="4"/>
    </row>
    <row r="2" spans="1:44" ht="23.25">
      <c r="A2" s="2"/>
      <c r="C2" s="163"/>
      <c r="D2" s="163"/>
      <c r="E2" s="232" t="s">
        <v>56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368" t="s">
        <v>56</v>
      </c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239"/>
      <c r="AF2" s="239"/>
      <c r="AG2" s="239"/>
      <c r="AH2" s="239"/>
      <c r="AI2" s="239"/>
      <c r="AJ2" s="239"/>
      <c r="AK2" s="57"/>
      <c r="AP2" s="135" t="s">
        <v>46</v>
      </c>
      <c r="AQ2" s="135"/>
      <c r="AR2" s="135"/>
    </row>
    <row r="3" spans="1:37" ht="3" customHeight="1">
      <c r="A3" s="2"/>
      <c r="B3" s="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ht="6.75" customHeight="1" thickBot="1"/>
    <row r="5" spans="2:42" ht="19.5" customHeight="1" thickBot="1">
      <c r="B5" s="1"/>
      <c r="C5" s="59" t="s">
        <v>19</v>
      </c>
      <c r="D5" s="59" t="s">
        <v>18</v>
      </c>
      <c r="E5" s="200" t="s">
        <v>17</v>
      </c>
      <c r="F5" s="374" t="s">
        <v>16</v>
      </c>
      <c r="G5" s="375"/>
      <c r="H5" s="381"/>
      <c r="I5" s="374" t="s">
        <v>34</v>
      </c>
      <c r="J5" s="375"/>
      <c r="K5" s="381"/>
      <c r="L5" s="374" t="s">
        <v>38</v>
      </c>
      <c r="M5" s="375"/>
      <c r="N5" s="381"/>
      <c r="O5" s="374" t="s">
        <v>41</v>
      </c>
      <c r="P5" s="375"/>
      <c r="Q5" s="381"/>
      <c r="R5" s="374" t="s">
        <v>42</v>
      </c>
      <c r="S5" s="375"/>
      <c r="T5" s="381"/>
      <c r="U5" s="374" t="s">
        <v>43</v>
      </c>
      <c r="V5" s="375"/>
      <c r="W5" s="375"/>
      <c r="X5" s="381"/>
      <c r="Y5" s="374" t="s">
        <v>47</v>
      </c>
      <c r="Z5" s="381"/>
      <c r="AA5" s="395" t="s">
        <v>52</v>
      </c>
      <c r="AB5" s="396"/>
      <c r="AC5" s="393" t="s">
        <v>47</v>
      </c>
      <c r="AD5" s="394"/>
      <c r="AE5" s="399"/>
      <c r="AF5" s="399"/>
      <c r="AG5" s="400"/>
      <c r="AH5" s="400"/>
      <c r="AI5" s="399"/>
      <c r="AJ5" s="399"/>
      <c r="AK5" s="247"/>
      <c r="AP5" s="4">
        <f>+O17</f>
        <v>206161.87</v>
      </c>
    </row>
    <row r="6" spans="2:42" ht="30" customHeight="1" thickBot="1">
      <c r="B6" s="5"/>
      <c r="C6" s="78" t="s">
        <v>11</v>
      </c>
      <c r="D6" s="78" t="s">
        <v>11</v>
      </c>
      <c r="E6" s="216" t="s">
        <v>11</v>
      </c>
      <c r="F6" s="216" t="s">
        <v>11</v>
      </c>
      <c r="G6" s="216" t="s">
        <v>50</v>
      </c>
      <c r="H6" s="216" t="s">
        <v>51</v>
      </c>
      <c r="I6" s="216" t="s">
        <v>11</v>
      </c>
      <c r="J6" s="216" t="s">
        <v>50</v>
      </c>
      <c r="K6" s="216" t="s">
        <v>51</v>
      </c>
      <c r="L6" s="216" t="s">
        <v>11</v>
      </c>
      <c r="M6" s="216" t="s">
        <v>50</v>
      </c>
      <c r="N6" s="216" t="s">
        <v>51</v>
      </c>
      <c r="O6" s="216" t="s">
        <v>11</v>
      </c>
      <c r="P6" s="216" t="s">
        <v>50</v>
      </c>
      <c r="Q6" s="216" t="s">
        <v>51</v>
      </c>
      <c r="R6" s="217" t="s">
        <v>11</v>
      </c>
      <c r="S6" s="216" t="s">
        <v>50</v>
      </c>
      <c r="T6" s="216" t="s">
        <v>51</v>
      </c>
      <c r="U6" s="218" t="s">
        <v>13</v>
      </c>
      <c r="V6" s="219" t="s">
        <v>11</v>
      </c>
      <c r="W6" s="216" t="s">
        <v>50</v>
      </c>
      <c r="X6" s="216" t="s">
        <v>51</v>
      </c>
      <c r="Y6" s="220" t="s">
        <v>13</v>
      </c>
      <c r="Z6" s="221" t="s">
        <v>11</v>
      </c>
      <c r="AA6" s="215" t="s">
        <v>53</v>
      </c>
      <c r="AB6" s="222" t="s">
        <v>54</v>
      </c>
      <c r="AC6" s="223" t="s">
        <v>50</v>
      </c>
      <c r="AD6" s="260" t="s">
        <v>51</v>
      </c>
      <c r="AE6" s="251"/>
      <c r="AF6" s="250"/>
      <c r="AG6" s="250"/>
      <c r="AH6" s="252"/>
      <c r="AI6" s="250"/>
      <c r="AJ6" s="250"/>
      <c r="AK6" s="247"/>
      <c r="AN6">
        <v>1061798</v>
      </c>
      <c r="AP6" s="4">
        <f>+O18</f>
        <v>180535.71</v>
      </c>
    </row>
    <row r="7" spans="2:48" ht="15.75" customHeight="1" thickBot="1">
      <c r="B7" s="214" t="s">
        <v>0</v>
      </c>
      <c r="C7" s="86">
        <f aca="true" t="shared" si="0" ref="C7:F18">+C48</f>
        <v>43788.94</v>
      </c>
      <c r="D7" s="86">
        <f t="shared" si="0"/>
        <v>49761.12</v>
      </c>
      <c r="E7" s="86">
        <f t="shared" si="0"/>
        <v>50109.56</v>
      </c>
      <c r="F7" s="180">
        <f t="shared" si="0"/>
        <v>74335.89</v>
      </c>
      <c r="G7" s="185">
        <f>(F7-E7)</f>
        <v>24226.33</v>
      </c>
      <c r="H7" s="182">
        <f>(G7/E7)</f>
        <v>0.48346722661304553</v>
      </c>
      <c r="I7" s="180">
        <v>98839.5</v>
      </c>
      <c r="J7" s="185">
        <f>(I7-F7)</f>
        <v>24503.61</v>
      </c>
      <c r="K7" s="182">
        <f>(J7/F7)</f>
        <v>0.3296336399550742</v>
      </c>
      <c r="L7" s="190">
        <v>123391.27</v>
      </c>
      <c r="M7" s="185">
        <f>(L7-I7)</f>
        <v>24551.770000000004</v>
      </c>
      <c r="N7" s="182">
        <f>(M7/I7)</f>
        <v>0.24840038648516033</v>
      </c>
      <c r="O7" s="180">
        <v>175096.68</v>
      </c>
      <c r="P7" s="185">
        <f>(O7-L7)</f>
        <v>51705.40999999999</v>
      </c>
      <c r="Q7" s="182">
        <f>(P7/L7)</f>
        <v>0.4190362089635676</v>
      </c>
      <c r="R7" s="194">
        <v>152823.75</v>
      </c>
      <c r="S7" s="185">
        <f>(R7-O7)</f>
        <v>-22272.929999999993</v>
      </c>
      <c r="T7" s="182">
        <f>(S7/O7)</f>
        <v>-0.1272036111706972</v>
      </c>
      <c r="U7" s="87">
        <v>202178.58432976695</v>
      </c>
      <c r="V7" s="185">
        <v>190866.35</v>
      </c>
      <c r="W7" s="185">
        <f>(V7-R7)</f>
        <v>38042.600000000006</v>
      </c>
      <c r="X7" s="149">
        <f>(W7/R7)</f>
        <v>0.24893120342878647</v>
      </c>
      <c r="Y7" s="180">
        <f>V7*5%+V7</f>
        <v>200409.6675</v>
      </c>
      <c r="Z7" s="197">
        <v>216921.03</v>
      </c>
      <c r="AA7" s="201">
        <f>+Z7-Y7</f>
        <v>16511.36249999999</v>
      </c>
      <c r="AB7" s="155">
        <f>+AA7/Y7</f>
        <v>0.08238805395952262</v>
      </c>
      <c r="AC7" s="199">
        <f>(Z7-V7)</f>
        <v>26054.679999999993</v>
      </c>
      <c r="AD7" s="261">
        <f>(AC7/V7)</f>
        <v>0.13650745665749878</v>
      </c>
      <c r="AE7" s="245"/>
      <c r="AF7" s="245"/>
      <c r="AG7" s="144"/>
      <c r="AH7" s="150"/>
      <c r="AI7" s="246"/>
      <c r="AJ7" s="150"/>
      <c r="AK7" s="253"/>
      <c r="AL7" s="4">
        <f>AVERAGE(C7:F7)</f>
        <v>54498.8775</v>
      </c>
      <c r="AM7" s="42">
        <f>+AL7/$AL$20</f>
        <v>0.07249669083202963</v>
      </c>
      <c r="AN7" s="27">
        <f>+AM7*$AN$6</f>
        <v>76976.8413320674</v>
      </c>
      <c r="AP7" s="4">
        <f>+V7</f>
        <v>190866.35</v>
      </c>
      <c r="AS7" s="40" t="s">
        <v>0</v>
      </c>
      <c r="AT7" s="29">
        <v>152824</v>
      </c>
      <c r="AU7" s="27">
        <f>+U7</f>
        <v>202178.58432976695</v>
      </c>
      <c r="AV7" s="27">
        <f>+V7</f>
        <v>190866.35</v>
      </c>
    </row>
    <row r="8" spans="2:48" ht="15.75" customHeight="1" thickBot="1">
      <c r="B8" s="214" t="s">
        <v>1</v>
      </c>
      <c r="C8" s="113">
        <f t="shared" si="0"/>
        <v>52780.66</v>
      </c>
      <c r="D8" s="113">
        <f t="shared" si="0"/>
        <v>63818.63</v>
      </c>
      <c r="E8" s="63">
        <f t="shared" si="0"/>
        <v>75135.86</v>
      </c>
      <c r="F8" s="70">
        <f t="shared" si="0"/>
        <v>102324.63</v>
      </c>
      <c r="G8" s="186">
        <f aca="true" t="shared" si="1" ref="G8:G19">(F8-E8)</f>
        <v>27188.770000000004</v>
      </c>
      <c r="H8" s="183">
        <f aca="true" t="shared" si="2" ref="H8:H19">(G8/E8)</f>
        <v>0.3618614334087612</v>
      </c>
      <c r="I8" s="70">
        <v>153856.14</v>
      </c>
      <c r="J8" s="189">
        <f aca="true" t="shared" si="3" ref="J8:J19">(I8-F8)</f>
        <v>51531.51000000001</v>
      </c>
      <c r="K8" s="188">
        <f aca="true" t="shared" si="4" ref="K8:K19">(J8/F8)</f>
        <v>0.5036080755923574</v>
      </c>
      <c r="L8" s="191">
        <v>149643.23</v>
      </c>
      <c r="M8" s="186">
        <f aca="true" t="shared" si="5" ref="M8:M19">(L8-I8)</f>
        <v>-4212.9100000000035</v>
      </c>
      <c r="N8" s="183">
        <f aca="true" t="shared" si="6" ref="N8:N19">(M8/I8)</f>
        <v>-0.02738213762544675</v>
      </c>
      <c r="O8" s="70">
        <v>220840.93</v>
      </c>
      <c r="P8" s="189">
        <f aca="true" t="shared" si="7" ref="P8:P19">(O8-L8)</f>
        <v>71197.69999999998</v>
      </c>
      <c r="Q8" s="188">
        <f aca="true" t="shared" si="8" ref="Q8:Q19">(P8/L8)</f>
        <v>0.4757829672615325</v>
      </c>
      <c r="R8" s="70">
        <v>293361.95</v>
      </c>
      <c r="S8" s="186">
        <f aca="true" t="shared" si="9" ref="S8:S19">(R8-O8)</f>
        <v>72521.02000000002</v>
      </c>
      <c r="T8" s="183">
        <f aca="true" t="shared" si="10" ref="T8:T19">(S8/O8)</f>
        <v>0.3283857752274455</v>
      </c>
      <c r="U8" s="64">
        <v>292619.1968419521</v>
      </c>
      <c r="V8" s="195">
        <v>287557.37</v>
      </c>
      <c r="W8" s="186">
        <f aca="true" t="shared" si="11" ref="W8:W19">(V8-R8)</f>
        <v>-5804.580000000016</v>
      </c>
      <c r="X8" s="149">
        <f aca="true" t="shared" si="12" ref="X8:X19">(W8/R8)</f>
        <v>-0.01978641060982863</v>
      </c>
      <c r="Y8" s="138">
        <f>V8*5%+V8</f>
        <v>301935.2385</v>
      </c>
      <c r="Z8" s="198">
        <v>333589.97</v>
      </c>
      <c r="AA8" s="196">
        <f aca="true" t="shared" si="13" ref="AA8:AA18">+Z8-Y8</f>
        <v>31654.731499999994</v>
      </c>
      <c r="AB8" s="156">
        <f aca="true" t="shared" si="14" ref="AB8:AB19">+AA8/Y8</f>
        <v>0.10483947371383084</v>
      </c>
      <c r="AC8" s="177">
        <f aca="true" t="shared" si="15" ref="AC8:AC18">(Z8-V8)</f>
        <v>46032.59999999998</v>
      </c>
      <c r="AD8" s="262">
        <f aca="true" t="shared" si="16" ref="AD8:AD18">(AC8/V8)</f>
        <v>0.16008144739952232</v>
      </c>
      <c r="AE8" s="245"/>
      <c r="AF8" s="245"/>
      <c r="AG8" s="144"/>
      <c r="AH8" s="150"/>
      <c r="AI8" s="246"/>
      <c r="AJ8" s="150"/>
      <c r="AK8" s="248"/>
      <c r="AL8" s="4">
        <f aca="true" t="shared" si="17" ref="AL8:AL18">AVERAGE(C8:F8)</f>
        <v>73514.945</v>
      </c>
      <c r="AM8" s="42">
        <f>+AL8/$AL$20</f>
        <v>0.09779266076074067</v>
      </c>
      <c r="AN8" s="27">
        <f aca="true" t="shared" si="18" ref="AN8:AN18">+AM8*$AN$6</f>
        <v>103836.05161043291</v>
      </c>
      <c r="AP8" s="4">
        <f aca="true" t="shared" si="19" ref="AP8:AP16">+V8</f>
        <v>287557.37</v>
      </c>
      <c r="AS8" s="40" t="s">
        <v>1</v>
      </c>
      <c r="AT8" s="29">
        <f>+R8</f>
        <v>293361.95</v>
      </c>
      <c r="AU8" s="27">
        <f aca="true" t="shared" si="20" ref="AU8:AV18">+U8</f>
        <v>292619.1968419521</v>
      </c>
      <c r="AV8" s="27">
        <f t="shared" si="20"/>
        <v>287557.37</v>
      </c>
    </row>
    <row r="9" spans="2:48" ht="15.75" customHeight="1" thickBot="1">
      <c r="B9" s="214" t="s">
        <v>2</v>
      </c>
      <c r="C9" s="63">
        <f t="shared" si="0"/>
        <v>47077.71</v>
      </c>
      <c r="D9" s="63">
        <f t="shared" si="0"/>
        <v>37079.12</v>
      </c>
      <c r="E9" s="63">
        <f t="shared" si="0"/>
        <v>50619.32</v>
      </c>
      <c r="F9" s="70">
        <f t="shared" si="0"/>
        <v>60264.21</v>
      </c>
      <c r="G9" s="186">
        <f t="shared" si="1"/>
        <v>9644.89</v>
      </c>
      <c r="H9" s="183">
        <f t="shared" si="2"/>
        <v>0.19053772354113013</v>
      </c>
      <c r="I9" s="70">
        <v>105581.9</v>
      </c>
      <c r="J9" s="186">
        <f t="shared" si="3"/>
        <v>45317.689999999995</v>
      </c>
      <c r="K9" s="183">
        <f t="shared" si="4"/>
        <v>0.7519834741051113</v>
      </c>
      <c r="L9" s="70">
        <v>131032</v>
      </c>
      <c r="M9" s="186">
        <f t="shared" si="5"/>
        <v>25450.100000000006</v>
      </c>
      <c r="N9" s="183">
        <f t="shared" si="6"/>
        <v>0.24104605050676306</v>
      </c>
      <c r="O9" s="70">
        <v>178492.41</v>
      </c>
      <c r="P9" s="186">
        <f t="shared" si="7"/>
        <v>47460.41</v>
      </c>
      <c r="Q9" s="183">
        <f t="shared" si="8"/>
        <v>0.36220472861591063</v>
      </c>
      <c r="R9" s="70">
        <v>202719.67</v>
      </c>
      <c r="S9" s="186">
        <f t="shared" si="9"/>
        <v>24227.26000000001</v>
      </c>
      <c r="T9" s="183">
        <f t="shared" si="10"/>
        <v>0.13573271827076575</v>
      </c>
      <c r="U9" s="64">
        <v>213948.92893639943</v>
      </c>
      <c r="V9" s="195">
        <v>193085.62</v>
      </c>
      <c r="W9" s="186">
        <f t="shared" si="11"/>
        <v>-9634.050000000017</v>
      </c>
      <c r="X9" s="149">
        <f t="shared" si="12"/>
        <v>-0.04752400198757238</v>
      </c>
      <c r="Y9" s="138">
        <f aca="true" t="shared" si="21" ref="Y9:Y18">V9*5%+V9</f>
        <v>202739.90099999998</v>
      </c>
      <c r="Z9" s="198">
        <v>216161.54</v>
      </c>
      <c r="AA9" s="196">
        <f t="shared" si="13"/>
        <v>13421.639000000025</v>
      </c>
      <c r="AB9" s="156">
        <f t="shared" si="14"/>
        <v>0.06620127036561997</v>
      </c>
      <c r="AC9" s="154">
        <f t="shared" si="15"/>
        <v>23075.920000000013</v>
      </c>
      <c r="AD9" s="262">
        <f t="shared" si="16"/>
        <v>0.1195113338839009</v>
      </c>
      <c r="AE9" s="245"/>
      <c r="AF9" s="245"/>
      <c r="AG9" s="144"/>
      <c r="AH9" s="150"/>
      <c r="AI9" s="246"/>
      <c r="AJ9" s="150"/>
      <c r="AK9" s="248"/>
      <c r="AL9" s="4">
        <f t="shared" si="17"/>
        <v>48760.09</v>
      </c>
      <c r="AM9" s="42">
        <f aca="true" t="shared" si="22" ref="AM9:AM18">+AL9/$AL$20</f>
        <v>0.06486271519394025</v>
      </c>
      <c r="AN9" s="27">
        <f t="shared" si="18"/>
        <v>68871.10126749537</v>
      </c>
      <c r="AP9" s="4">
        <f t="shared" si="19"/>
        <v>193085.62</v>
      </c>
      <c r="AS9" s="40" t="s">
        <v>2</v>
      </c>
      <c r="AT9" s="29">
        <f aca="true" t="shared" si="23" ref="AT9:AT18">+R9</f>
        <v>202719.67</v>
      </c>
      <c r="AU9" s="27">
        <f t="shared" si="20"/>
        <v>213948.92893639943</v>
      </c>
      <c r="AV9" s="27">
        <f t="shared" si="20"/>
        <v>193085.62</v>
      </c>
    </row>
    <row r="10" spans="2:48" ht="15.75" customHeight="1" thickBot="1">
      <c r="B10" s="214" t="s">
        <v>3</v>
      </c>
      <c r="C10" s="63">
        <f t="shared" si="0"/>
        <v>33563.92</v>
      </c>
      <c r="D10" s="63">
        <f t="shared" si="0"/>
        <v>45606.19</v>
      </c>
      <c r="E10" s="63">
        <f t="shared" si="0"/>
        <v>55771.71</v>
      </c>
      <c r="F10" s="70">
        <f t="shared" si="0"/>
        <v>59615.54</v>
      </c>
      <c r="G10" s="186">
        <f t="shared" si="1"/>
        <v>3843.8300000000017</v>
      </c>
      <c r="H10" s="183">
        <f t="shared" si="2"/>
        <v>0.06892078439050912</v>
      </c>
      <c r="I10" s="70">
        <v>101570.06</v>
      </c>
      <c r="J10" s="186">
        <f t="shared" si="3"/>
        <v>41954.52</v>
      </c>
      <c r="K10" s="183">
        <f t="shared" si="4"/>
        <v>0.7037514044156943</v>
      </c>
      <c r="L10" s="70">
        <v>117783.1</v>
      </c>
      <c r="M10" s="186">
        <f t="shared" si="5"/>
        <v>16213.040000000008</v>
      </c>
      <c r="N10" s="183">
        <f t="shared" si="6"/>
        <v>0.15962420421923557</v>
      </c>
      <c r="O10" s="70">
        <v>158377.47</v>
      </c>
      <c r="P10" s="186">
        <f t="shared" si="7"/>
        <v>40594.369999999995</v>
      </c>
      <c r="Q10" s="183">
        <f t="shared" si="8"/>
        <v>0.34465360480408475</v>
      </c>
      <c r="R10" s="70">
        <v>163712.66</v>
      </c>
      <c r="S10" s="186">
        <f t="shared" si="9"/>
        <v>5335.190000000002</v>
      </c>
      <c r="T10" s="183">
        <f t="shared" si="10"/>
        <v>0.03368654645133555</v>
      </c>
      <c r="U10" s="64">
        <v>193717.64214519423</v>
      </c>
      <c r="V10" s="186">
        <v>198193.4</v>
      </c>
      <c r="W10" s="186">
        <f t="shared" si="11"/>
        <v>34480.73999999999</v>
      </c>
      <c r="X10" s="149">
        <f t="shared" si="12"/>
        <v>0.21061743178566636</v>
      </c>
      <c r="Y10" s="138">
        <f t="shared" si="21"/>
        <v>208103.07</v>
      </c>
      <c r="Z10" s="198">
        <v>226155.33</v>
      </c>
      <c r="AA10" s="196">
        <f t="shared" si="13"/>
        <v>18052.25999999998</v>
      </c>
      <c r="AB10" s="156">
        <f t="shared" si="14"/>
        <v>0.08674672603340249</v>
      </c>
      <c r="AC10" s="177">
        <f t="shared" si="15"/>
        <v>27961.929999999993</v>
      </c>
      <c r="AD10" s="262">
        <f t="shared" si="16"/>
        <v>0.14108406233507267</v>
      </c>
      <c r="AE10" s="245"/>
      <c r="AF10" s="245"/>
      <c r="AG10" s="144"/>
      <c r="AH10" s="150"/>
      <c r="AI10" s="246"/>
      <c r="AJ10" s="150"/>
      <c r="AK10" s="248"/>
      <c r="AL10" s="4">
        <f t="shared" si="17"/>
        <v>48639.340000000004</v>
      </c>
      <c r="AM10" s="42">
        <f t="shared" si="22"/>
        <v>0.06470208848345495</v>
      </c>
      <c r="AN10" s="27">
        <f t="shared" si="18"/>
        <v>68700.5481475555</v>
      </c>
      <c r="AP10" s="4">
        <f t="shared" si="19"/>
        <v>198193.4</v>
      </c>
      <c r="AS10" s="40" t="s">
        <v>3</v>
      </c>
      <c r="AT10" s="29">
        <f t="shared" si="23"/>
        <v>163712.66</v>
      </c>
      <c r="AU10" s="27">
        <f t="shared" si="20"/>
        <v>193717.64214519423</v>
      </c>
      <c r="AV10" s="27">
        <f t="shared" si="20"/>
        <v>198193.4</v>
      </c>
    </row>
    <row r="11" spans="2:48" ht="15.75" customHeight="1" thickBot="1">
      <c r="B11" s="214" t="s">
        <v>4</v>
      </c>
      <c r="C11" s="63">
        <f t="shared" si="0"/>
        <v>49010.57</v>
      </c>
      <c r="D11" s="63">
        <f t="shared" si="0"/>
        <v>54051.72</v>
      </c>
      <c r="E11" s="63">
        <f t="shared" si="0"/>
        <v>66997.38</v>
      </c>
      <c r="F11" s="70">
        <f t="shared" si="0"/>
        <v>69632.41</v>
      </c>
      <c r="G11" s="186">
        <f t="shared" si="1"/>
        <v>2635.029999999999</v>
      </c>
      <c r="H11" s="183">
        <f t="shared" si="2"/>
        <v>0.03933034396270419</v>
      </c>
      <c r="I11" s="70">
        <v>141750.66</v>
      </c>
      <c r="J11" s="186">
        <f t="shared" si="3"/>
        <v>72118.25</v>
      </c>
      <c r="K11" s="183">
        <f t="shared" si="4"/>
        <v>1.0356994681068772</v>
      </c>
      <c r="L11" s="70">
        <v>151745.75</v>
      </c>
      <c r="M11" s="186">
        <f t="shared" si="5"/>
        <v>9995.089999999997</v>
      </c>
      <c r="N11" s="183">
        <f t="shared" si="6"/>
        <v>0.07051177045665957</v>
      </c>
      <c r="O11" s="70">
        <v>219686.94</v>
      </c>
      <c r="P11" s="186">
        <f t="shared" si="7"/>
        <v>67941.19</v>
      </c>
      <c r="Q11" s="183">
        <f t="shared" si="8"/>
        <v>0.44773043067104024</v>
      </c>
      <c r="R11" s="70">
        <v>244360.95</v>
      </c>
      <c r="S11" s="186">
        <f t="shared" si="9"/>
        <v>24674.01000000001</v>
      </c>
      <c r="T11" s="183">
        <f t="shared" si="10"/>
        <v>0.11231441432066926</v>
      </c>
      <c r="U11" s="64">
        <v>262475.6923720229</v>
      </c>
      <c r="V11" s="186">
        <v>329378.85</v>
      </c>
      <c r="W11" s="186">
        <f t="shared" si="11"/>
        <v>85017.89999999997</v>
      </c>
      <c r="X11" s="149">
        <f t="shared" si="12"/>
        <v>0.34791933817575993</v>
      </c>
      <c r="Y11" s="138">
        <f t="shared" si="21"/>
        <v>345847.7925</v>
      </c>
      <c r="Z11" s="198">
        <v>377556.98</v>
      </c>
      <c r="AA11" s="196">
        <f t="shared" si="13"/>
        <v>31709.1875</v>
      </c>
      <c r="AB11" s="156">
        <f t="shared" si="14"/>
        <v>0.0916853835347236</v>
      </c>
      <c r="AC11" s="177">
        <f t="shared" si="15"/>
        <v>48178.130000000005</v>
      </c>
      <c r="AD11" s="262">
        <f t="shared" si="16"/>
        <v>0.14626965271145978</v>
      </c>
      <c r="AE11" s="245"/>
      <c r="AF11" s="245"/>
      <c r="AG11" s="144"/>
      <c r="AH11" s="150"/>
      <c r="AI11" s="246"/>
      <c r="AJ11" s="150"/>
      <c r="AK11" s="248"/>
      <c r="AL11" s="4">
        <f t="shared" si="17"/>
        <v>59923.020000000004</v>
      </c>
      <c r="AM11" s="42">
        <f t="shared" si="22"/>
        <v>0.07971211250473054</v>
      </c>
      <c r="AN11" s="27">
        <f t="shared" si="18"/>
        <v>84638.16163329787</v>
      </c>
      <c r="AP11" s="4">
        <f t="shared" si="19"/>
        <v>329378.85</v>
      </c>
      <c r="AS11" s="40" t="s">
        <v>4</v>
      </c>
      <c r="AT11" s="29">
        <f t="shared" si="23"/>
        <v>244360.95</v>
      </c>
      <c r="AU11" s="27">
        <f t="shared" si="20"/>
        <v>262475.6923720229</v>
      </c>
      <c r="AV11" s="27">
        <f t="shared" si="20"/>
        <v>329378.85</v>
      </c>
    </row>
    <row r="12" spans="2:48" ht="15.75" customHeight="1" thickBot="1">
      <c r="B12" s="214" t="s">
        <v>5</v>
      </c>
      <c r="C12" s="63">
        <f t="shared" si="0"/>
        <v>38901.18</v>
      </c>
      <c r="D12" s="63">
        <f t="shared" si="0"/>
        <v>37966.8</v>
      </c>
      <c r="E12" s="63">
        <f t="shared" si="0"/>
        <v>56668.17</v>
      </c>
      <c r="F12" s="70">
        <f t="shared" si="0"/>
        <v>105392.3</v>
      </c>
      <c r="G12" s="186">
        <f t="shared" si="1"/>
        <v>48724.130000000005</v>
      </c>
      <c r="H12" s="183">
        <f t="shared" si="2"/>
        <v>0.8598147778550111</v>
      </c>
      <c r="I12" s="70">
        <v>107743.55</v>
      </c>
      <c r="J12" s="186">
        <f t="shared" si="3"/>
        <v>2351.25</v>
      </c>
      <c r="K12" s="183">
        <f t="shared" si="4"/>
        <v>0.02230950458430075</v>
      </c>
      <c r="L12" s="70">
        <v>116439.6</v>
      </c>
      <c r="M12" s="186">
        <f t="shared" si="5"/>
        <v>8696.050000000003</v>
      </c>
      <c r="N12" s="183">
        <f t="shared" si="6"/>
        <v>0.0807106318661303</v>
      </c>
      <c r="O12" s="70">
        <v>164543.58</v>
      </c>
      <c r="P12" s="186">
        <f t="shared" si="7"/>
        <v>48103.97999999998</v>
      </c>
      <c r="Q12" s="183">
        <f t="shared" si="8"/>
        <v>0.4131238856883739</v>
      </c>
      <c r="R12" s="70">
        <v>194190.46</v>
      </c>
      <c r="S12" s="186">
        <f t="shared" si="9"/>
        <v>29646.880000000005</v>
      </c>
      <c r="T12" s="183">
        <f t="shared" si="10"/>
        <v>0.18017646145780958</v>
      </c>
      <c r="U12" s="64">
        <v>216312.30840367885</v>
      </c>
      <c r="V12" s="195">
        <v>183859</v>
      </c>
      <c r="W12" s="186">
        <f t="shared" si="11"/>
        <v>-10331.459999999992</v>
      </c>
      <c r="X12" s="149">
        <f t="shared" si="12"/>
        <v>-0.05320271654951532</v>
      </c>
      <c r="Y12" s="138">
        <f t="shared" si="21"/>
        <v>193051.95</v>
      </c>
      <c r="Z12" s="198">
        <v>199596.54</v>
      </c>
      <c r="AA12" s="196">
        <f t="shared" si="13"/>
        <v>6544.5899999999965</v>
      </c>
      <c r="AB12" s="156">
        <f t="shared" si="14"/>
        <v>0.03390066767002352</v>
      </c>
      <c r="AC12" s="177">
        <f t="shared" si="15"/>
        <v>15737.540000000008</v>
      </c>
      <c r="AD12" s="262">
        <f t="shared" si="16"/>
        <v>0.08559570105352475</v>
      </c>
      <c r="AE12" s="245"/>
      <c r="AF12" s="245"/>
      <c r="AG12" s="144"/>
      <c r="AH12" s="150"/>
      <c r="AI12" s="246"/>
      <c r="AJ12" s="150"/>
      <c r="AK12" s="248"/>
      <c r="AL12" s="4">
        <f t="shared" si="17"/>
        <v>59732.1125</v>
      </c>
      <c r="AM12" s="42">
        <f t="shared" si="22"/>
        <v>0.0794581593475299</v>
      </c>
      <c r="AN12" s="27">
        <f t="shared" si="18"/>
        <v>84368.51467888855</v>
      </c>
      <c r="AP12" s="4">
        <f t="shared" si="19"/>
        <v>183859</v>
      </c>
      <c r="AS12" s="40" t="s">
        <v>5</v>
      </c>
      <c r="AT12" s="29">
        <f t="shared" si="23"/>
        <v>194190.46</v>
      </c>
      <c r="AU12" s="27">
        <f t="shared" si="20"/>
        <v>216312.30840367885</v>
      </c>
      <c r="AV12" s="27">
        <f t="shared" si="20"/>
        <v>183859</v>
      </c>
    </row>
    <row r="13" spans="2:48" ht="15.75" customHeight="1" thickBot="1">
      <c r="B13" s="214" t="s">
        <v>6</v>
      </c>
      <c r="C13" s="63">
        <f t="shared" si="0"/>
        <v>34430.64</v>
      </c>
      <c r="D13" s="63">
        <f t="shared" si="0"/>
        <v>31519.34</v>
      </c>
      <c r="E13" s="63">
        <f t="shared" si="0"/>
        <v>36868.57</v>
      </c>
      <c r="F13" s="70">
        <f t="shared" si="0"/>
        <v>74903.03</v>
      </c>
      <c r="G13" s="186">
        <f t="shared" si="1"/>
        <v>38034.46</v>
      </c>
      <c r="H13" s="183">
        <f t="shared" si="2"/>
        <v>1.03162287010318</v>
      </c>
      <c r="I13" s="70">
        <v>99458.6</v>
      </c>
      <c r="J13" s="186">
        <f t="shared" si="3"/>
        <v>24555.570000000007</v>
      </c>
      <c r="K13" s="183">
        <f t="shared" si="4"/>
        <v>0.3278314642278157</v>
      </c>
      <c r="L13" s="70">
        <v>140560</v>
      </c>
      <c r="M13" s="186">
        <f t="shared" si="5"/>
        <v>41101.399999999994</v>
      </c>
      <c r="N13" s="183">
        <f t="shared" si="6"/>
        <v>0.4132513427697554</v>
      </c>
      <c r="O13" s="70">
        <v>141719.94</v>
      </c>
      <c r="P13" s="186">
        <f t="shared" si="7"/>
        <v>1159.9400000000023</v>
      </c>
      <c r="Q13" s="183">
        <f t="shared" si="8"/>
        <v>0.008252276607854313</v>
      </c>
      <c r="R13" s="70">
        <v>175688.51</v>
      </c>
      <c r="S13" s="186">
        <f t="shared" si="9"/>
        <v>33968.57000000001</v>
      </c>
      <c r="T13" s="183">
        <f t="shared" si="10"/>
        <v>0.2396880072063254</v>
      </c>
      <c r="U13" s="64">
        <v>193493.38785213002</v>
      </c>
      <c r="V13" s="186">
        <v>186004.89</v>
      </c>
      <c r="W13" s="186">
        <f t="shared" si="11"/>
        <v>10316.380000000005</v>
      </c>
      <c r="X13" s="149">
        <f t="shared" si="12"/>
        <v>0.05871971934874969</v>
      </c>
      <c r="Y13" s="138">
        <f t="shared" si="21"/>
        <v>195305.13450000001</v>
      </c>
      <c r="Z13" s="238">
        <v>179339.35</v>
      </c>
      <c r="AA13" s="196">
        <f t="shared" si="13"/>
        <v>-15965.784500000009</v>
      </c>
      <c r="AB13" s="156">
        <f t="shared" si="14"/>
        <v>-0.08174789946446599</v>
      </c>
      <c r="AC13" s="177">
        <f t="shared" si="15"/>
        <v>-6665.540000000008</v>
      </c>
      <c r="AD13" s="262">
        <f t="shared" si="16"/>
        <v>-0.035835294437689284</v>
      </c>
      <c r="AE13" s="245"/>
      <c r="AF13" s="245"/>
      <c r="AG13" s="144"/>
      <c r="AH13" s="150"/>
      <c r="AI13" s="246"/>
      <c r="AJ13" s="150"/>
      <c r="AK13" s="248"/>
      <c r="AL13" s="4">
        <f t="shared" si="17"/>
        <v>44430.395</v>
      </c>
      <c r="AM13" s="42">
        <f t="shared" si="22"/>
        <v>0.059103173452700095</v>
      </c>
      <c r="AN13" s="27">
        <f t="shared" si="18"/>
        <v>62755.631365730056</v>
      </c>
      <c r="AP13" s="4">
        <f t="shared" si="19"/>
        <v>186004.89</v>
      </c>
      <c r="AS13" s="40" t="s">
        <v>6</v>
      </c>
      <c r="AT13" s="29">
        <f t="shared" si="23"/>
        <v>175688.51</v>
      </c>
      <c r="AU13" s="27">
        <f t="shared" si="20"/>
        <v>193493.38785213002</v>
      </c>
      <c r="AV13" s="27">
        <f t="shared" si="20"/>
        <v>186004.89</v>
      </c>
    </row>
    <row r="14" spans="2:48" ht="15.75" customHeight="1" thickBot="1">
      <c r="B14" s="214" t="s">
        <v>7</v>
      </c>
      <c r="C14" s="63">
        <f t="shared" si="0"/>
        <v>50898.74</v>
      </c>
      <c r="D14" s="63">
        <f t="shared" si="0"/>
        <v>52486.47</v>
      </c>
      <c r="E14" s="63">
        <f t="shared" si="0"/>
        <v>67097.55</v>
      </c>
      <c r="F14" s="70">
        <f t="shared" si="0"/>
        <v>123353.55</v>
      </c>
      <c r="G14" s="186">
        <f t="shared" si="1"/>
        <v>56256</v>
      </c>
      <c r="H14" s="183">
        <f t="shared" si="2"/>
        <v>0.8384210749870896</v>
      </c>
      <c r="I14" s="70">
        <v>154556.08</v>
      </c>
      <c r="J14" s="186">
        <f t="shared" si="3"/>
        <v>31202.529999999984</v>
      </c>
      <c r="K14" s="183">
        <f t="shared" si="4"/>
        <v>0.2529520228643601</v>
      </c>
      <c r="L14" s="70">
        <v>185876.75</v>
      </c>
      <c r="M14" s="186">
        <f t="shared" si="5"/>
        <v>31320.670000000013</v>
      </c>
      <c r="N14" s="183">
        <f t="shared" si="6"/>
        <v>0.20264922609320846</v>
      </c>
      <c r="O14" s="70">
        <v>222904.93</v>
      </c>
      <c r="P14" s="186">
        <f t="shared" si="7"/>
        <v>37028.17999999999</v>
      </c>
      <c r="Q14" s="183">
        <f t="shared" si="8"/>
        <v>0.1992082387926408</v>
      </c>
      <c r="R14" s="70">
        <v>291357.38</v>
      </c>
      <c r="S14" s="186">
        <f t="shared" si="9"/>
        <v>68452.45000000001</v>
      </c>
      <c r="T14" s="183">
        <f t="shared" si="10"/>
        <v>0.3070925797827801</v>
      </c>
      <c r="U14" s="64">
        <v>302297.02164475137</v>
      </c>
      <c r="V14" s="186">
        <v>307208.4</v>
      </c>
      <c r="W14" s="186">
        <f t="shared" si="11"/>
        <v>15851.020000000019</v>
      </c>
      <c r="X14" s="149">
        <f t="shared" si="12"/>
        <v>0.054404044956747</v>
      </c>
      <c r="Y14" s="138">
        <f t="shared" si="21"/>
        <v>322568.82</v>
      </c>
      <c r="Z14" s="198">
        <v>316730.28</v>
      </c>
      <c r="AA14" s="196">
        <f t="shared" si="13"/>
        <v>-5838.539999999979</v>
      </c>
      <c r="AB14" s="156">
        <f t="shared" si="14"/>
        <v>-0.018100137514840953</v>
      </c>
      <c r="AC14" s="177">
        <f t="shared" si="15"/>
        <v>9521.880000000005</v>
      </c>
      <c r="AD14" s="262">
        <f t="shared" si="16"/>
        <v>0.030994855609416942</v>
      </c>
      <c r="AE14" s="245"/>
      <c r="AF14" s="245"/>
      <c r="AG14" s="144"/>
      <c r="AH14" s="150"/>
      <c r="AI14" s="246"/>
      <c r="AJ14" s="150"/>
      <c r="AK14" s="248"/>
      <c r="AL14" s="4">
        <f t="shared" si="17"/>
        <v>73459.0775</v>
      </c>
      <c r="AM14" s="42">
        <f t="shared" si="22"/>
        <v>0.09771834347090182</v>
      </c>
      <c r="AN14" s="27">
        <f t="shared" si="18"/>
        <v>103757.1416607166</v>
      </c>
      <c r="AP14" s="4">
        <f t="shared" si="19"/>
        <v>307208.4</v>
      </c>
      <c r="AS14" s="40" t="s">
        <v>7</v>
      </c>
      <c r="AT14" s="29">
        <f t="shared" si="23"/>
        <v>291357.38</v>
      </c>
      <c r="AU14" s="27">
        <f t="shared" si="20"/>
        <v>302297.02164475137</v>
      </c>
      <c r="AV14" s="4">
        <f t="shared" si="20"/>
        <v>307208.4</v>
      </c>
    </row>
    <row r="15" spans="2:48" ht="15.75" customHeight="1" thickBot="1">
      <c r="B15" s="214" t="s">
        <v>8</v>
      </c>
      <c r="C15" s="63">
        <f t="shared" si="0"/>
        <v>48764.82</v>
      </c>
      <c r="D15" s="63">
        <f t="shared" si="0"/>
        <v>53840.95</v>
      </c>
      <c r="E15" s="63">
        <f t="shared" si="0"/>
        <v>70396.9</v>
      </c>
      <c r="F15" s="70">
        <f>+F56</f>
        <v>109019.31</v>
      </c>
      <c r="G15" s="186">
        <f t="shared" si="1"/>
        <v>38622.41</v>
      </c>
      <c r="H15" s="183">
        <f t="shared" si="2"/>
        <v>0.548637937181893</v>
      </c>
      <c r="I15" s="70">
        <v>121679.21</v>
      </c>
      <c r="J15" s="186">
        <f t="shared" si="3"/>
        <v>12659.900000000009</v>
      </c>
      <c r="K15" s="183">
        <f t="shared" si="4"/>
        <v>0.11612529927037704</v>
      </c>
      <c r="L15" s="70">
        <v>146026.5</v>
      </c>
      <c r="M15" s="186">
        <f t="shared" si="5"/>
        <v>24347.289999999994</v>
      </c>
      <c r="N15" s="183">
        <f t="shared" si="6"/>
        <v>0.20009408345106772</v>
      </c>
      <c r="O15" s="70">
        <v>181992.68</v>
      </c>
      <c r="P15" s="186">
        <f t="shared" si="7"/>
        <v>35966.17999999999</v>
      </c>
      <c r="Q15" s="183">
        <f t="shared" si="8"/>
        <v>0.24629899367580538</v>
      </c>
      <c r="R15" s="70">
        <v>191340.72</v>
      </c>
      <c r="S15" s="186">
        <f t="shared" si="9"/>
        <v>9348.040000000008</v>
      </c>
      <c r="T15" s="183">
        <f t="shared" si="10"/>
        <v>0.051364923028772415</v>
      </c>
      <c r="U15" s="64">
        <v>242952.52716254108</v>
      </c>
      <c r="V15" s="186">
        <v>227389.7</v>
      </c>
      <c r="W15" s="186">
        <f t="shared" si="11"/>
        <v>36048.98000000001</v>
      </c>
      <c r="X15" s="149">
        <f t="shared" si="12"/>
        <v>0.18840202963592909</v>
      </c>
      <c r="Y15" s="138">
        <f t="shared" si="21"/>
        <v>238759.185</v>
      </c>
      <c r="Z15" s="198">
        <v>257077.31</v>
      </c>
      <c r="AA15" s="196">
        <f t="shared" si="13"/>
        <v>18318.125</v>
      </c>
      <c r="AB15" s="156">
        <f t="shared" si="14"/>
        <v>0.07672217929542689</v>
      </c>
      <c r="AC15" s="177">
        <f t="shared" si="15"/>
        <v>29687.609999999986</v>
      </c>
      <c r="AD15" s="262">
        <f t="shared" si="16"/>
        <v>0.13055828826019816</v>
      </c>
      <c r="AE15" s="245"/>
      <c r="AF15" s="245"/>
      <c r="AG15" s="144"/>
      <c r="AH15" s="150"/>
      <c r="AI15" s="246"/>
      <c r="AJ15" s="150"/>
      <c r="AK15" s="248"/>
      <c r="AL15" s="4">
        <f t="shared" si="17"/>
        <v>70505.495</v>
      </c>
      <c r="AM15" s="42">
        <f t="shared" si="22"/>
        <v>0.09378936424835924</v>
      </c>
      <c r="AN15" s="27">
        <f t="shared" si="18"/>
        <v>99585.35938017935</v>
      </c>
      <c r="AP15" s="4">
        <f t="shared" si="19"/>
        <v>227389.7</v>
      </c>
      <c r="AS15" s="40" t="s">
        <v>8</v>
      </c>
      <c r="AT15" s="29">
        <f t="shared" si="23"/>
        <v>191340.72</v>
      </c>
      <c r="AU15" s="27">
        <f t="shared" si="20"/>
        <v>242952.52716254108</v>
      </c>
      <c r="AV15" s="4">
        <f t="shared" si="20"/>
        <v>227389.7</v>
      </c>
    </row>
    <row r="16" spans="2:48" ht="15.75" customHeight="1" thickBot="1">
      <c r="B16" s="214" t="s">
        <v>9</v>
      </c>
      <c r="C16" s="63">
        <f t="shared" si="0"/>
        <v>45986.85</v>
      </c>
      <c r="D16" s="63">
        <f t="shared" si="0"/>
        <v>50577.68</v>
      </c>
      <c r="E16" s="63">
        <f t="shared" si="0"/>
        <v>68085.13</v>
      </c>
      <c r="F16" s="70">
        <f t="shared" si="0"/>
        <v>86750.25</v>
      </c>
      <c r="G16" s="186">
        <f t="shared" si="1"/>
        <v>18665.119999999995</v>
      </c>
      <c r="H16" s="183">
        <f t="shared" si="2"/>
        <v>0.27414385490635024</v>
      </c>
      <c r="I16" s="70">
        <v>108382.57</v>
      </c>
      <c r="J16" s="186">
        <f t="shared" si="3"/>
        <v>21632.320000000007</v>
      </c>
      <c r="K16" s="183">
        <f t="shared" si="4"/>
        <v>0.24936320068241885</v>
      </c>
      <c r="L16" s="70">
        <v>146271.77</v>
      </c>
      <c r="M16" s="186">
        <f t="shared" si="5"/>
        <v>37889.19999999998</v>
      </c>
      <c r="N16" s="183">
        <f t="shared" si="6"/>
        <v>0.3495875766739982</v>
      </c>
      <c r="O16" s="70">
        <v>170570.19</v>
      </c>
      <c r="P16" s="186">
        <f t="shared" si="7"/>
        <v>24298.420000000013</v>
      </c>
      <c r="Q16" s="183">
        <f t="shared" si="8"/>
        <v>0.16611831524292087</v>
      </c>
      <c r="R16" s="70">
        <v>189912.11</v>
      </c>
      <c r="S16" s="186">
        <f t="shared" si="9"/>
        <v>19341.919999999984</v>
      </c>
      <c r="T16" s="183">
        <f t="shared" si="10"/>
        <v>0.11339566427169943</v>
      </c>
      <c r="U16" s="64">
        <v>228075.0938176905</v>
      </c>
      <c r="V16" s="186">
        <v>250891.42</v>
      </c>
      <c r="W16" s="186">
        <f t="shared" si="11"/>
        <v>60979.31000000003</v>
      </c>
      <c r="X16" s="149">
        <f t="shared" si="12"/>
        <v>0.32109226736515134</v>
      </c>
      <c r="Y16" s="138">
        <f t="shared" si="21"/>
        <v>263435.99100000004</v>
      </c>
      <c r="Z16" s="238">
        <v>249527.87</v>
      </c>
      <c r="AA16" s="196">
        <f t="shared" si="13"/>
        <v>-13908.121000000043</v>
      </c>
      <c r="AB16" s="156">
        <f t="shared" si="14"/>
        <v>-0.05279506777796372</v>
      </c>
      <c r="AC16" s="177">
        <f t="shared" si="15"/>
        <v>-1363.5500000000175</v>
      </c>
      <c r="AD16" s="262">
        <f t="shared" si="16"/>
        <v>-0.005434821166861814</v>
      </c>
      <c r="AE16" s="245"/>
      <c r="AF16" s="245"/>
      <c r="AG16" s="144"/>
      <c r="AH16" s="150"/>
      <c r="AI16" s="246"/>
      <c r="AJ16" s="150"/>
      <c r="AK16" s="248"/>
      <c r="AL16" s="4">
        <f t="shared" si="17"/>
        <v>62849.9775</v>
      </c>
      <c r="AM16" s="42">
        <f t="shared" si="22"/>
        <v>0.08360567403645182</v>
      </c>
      <c r="AN16" s="27">
        <f t="shared" si="18"/>
        <v>88772.33748055647</v>
      </c>
      <c r="AP16" s="4">
        <f t="shared" si="19"/>
        <v>250891.42</v>
      </c>
      <c r="AS16" s="40" t="s">
        <v>9</v>
      </c>
      <c r="AT16" s="29">
        <f t="shared" si="23"/>
        <v>189912.11</v>
      </c>
      <c r="AU16" s="27">
        <f t="shared" si="20"/>
        <v>228075.0938176905</v>
      </c>
      <c r="AV16" s="4">
        <f t="shared" si="20"/>
        <v>250891.42</v>
      </c>
    </row>
    <row r="17" spans="2:48" ht="15.75" customHeight="1" thickBot="1">
      <c r="B17" s="214" t="s">
        <v>10</v>
      </c>
      <c r="C17" s="63">
        <f t="shared" si="0"/>
        <v>61149.74</v>
      </c>
      <c r="D17" s="63">
        <f t="shared" si="0"/>
        <v>73929.72</v>
      </c>
      <c r="E17" s="108">
        <f t="shared" si="0"/>
        <v>72504.91</v>
      </c>
      <c r="F17" s="70">
        <f t="shared" si="0"/>
        <v>137925</v>
      </c>
      <c r="G17" s="186">
        <f t="shared" si="1"/>
        <v>65420.09</v>
      </c>
      <c r="H17" s="183">
        <f t="shared" si="2"/>
        <v>0.902284962494264</v>
      </c>
      <c r="I17" s="70">
        <v>158173.69</v>
      </c>
      <c r="J17" s="186">
        <f t="shared" si="3"/>
        <v>20248.690000000002</v>
      </c>
      <c r="K17" s="183">
        <f t="shared" si="4"/>
        <v>0.1468094254123618</v>
      </c>
      <c r="L17" s="70">
        <v>219894.25</v>
      </c>
      <c r="M17" s="186">
        <f t="shared" si="5"/>
        <v>61720.56</v>
      </c>
      <c r="N17" s="183">
        <f t="shared" si="6"/>
        <v>0.3902074991106296</v>
      </c>
      <c r="O17" s="191">
        <v>206161.87</v>
      </c>
      <c r="P17" s="186">
        <f t="shared" si="7"/>
        <v>-13732.380000000005</v>
      </c>
      <c r="Q17" s="183">
        <f t="shared" si="8"/>
        <v>-0.06244992763567035</v>
      </c>
      <c r="R17" s="70">
        <v>293590.93</v>
      </c>
      <c r="S17" s="186">
        <f t="shared" si="9"/>
        <v>87429.06</v>
      </c>
      <c r="T17" s="183">
        <f t="shared" si="10"/>
        <v>0.4240796806897415</v>
      </c>
      <c r="U17" s="64">
        <v>321984.25976175576</v>
      </c>
      <c r="V17" s="186">
        <v>322531.9</v>
      </c>
      <c r="W17" s="186">
        <f t="shared" si="11"/>
        <v>28940.97000000003</v>
      </c>
      <c r="X17" s="149">
        <f t="shared" si="12"/>
        <v>0.0985758313446537</v>
      </c>
      <c r="Y17" s="138">
        <f t="shared" si="21"/>
        <v>338658.495</v>
      </c>
      <c r="Z17" s="198">
        <v>380685.09</v>
      </c>
      <c r="AA17" s="196">
        <f t="shared" si="13"/>
        <v>42026.59500000003</v>
      </c>
      <c r="AB17" s="156">
        <f t="shared" si="14"/>
        <v>0.12409727091003588</v>
      </c>
      <c r="AC17" s="177">
        <f t="shared" si="15"/>
        <v>58153.19</v>
      </c>
      <c r="AD17" s="262">
        <f t="shared" si="16"/>
        <v>0.18030213445553758</v>
      </c>
      <c r="AE17" s="245"/>
      <c r="AF17" s="245"/>
      <c r="AG17" s="144"/>
      <c r="AH17" s="150"/>
      <c r="AI17" s="246"/>
      <c r="AJ17" s="150"/>
      <c r="AK17" s="248"/>
      <c r="AL17" s="4">
        <f t="shared" si="17"/>
        <v>86377.3425</v>
      </c>
      <c r="AM17" s="42">
        <f t="shared" si="22"/>
        <v>0.11490276096264243</v>
      </c>
      <c r="AN17" s="27">
        <f t="shared" si="18"/>
        <v>122003.5217846118</v>
      </c>
      <c r="AP17" s="4">
        <f>+V17</f>
        <v>322531.9</v>
      </c>
      <c r="AS17" s="40" t="s">
        <v>10</v>
      </c>
      <c r="AT17" s="29">
        <f t="shared" si="23"/>
        <v>293590.93</v>
      </c>
      <c r="AU17" s="27">
        <f t="shared" si="20"/>
        <v>321984.25976175576</v>
      </c>
      <c r="AV17" s="4">
        <f t="shared" si="20"/>
        <v>322531.9</v>
      </c>
    </row>
    <row r="18" spans="2:48" ht="15.75" customHeight="1" thickBot="1">
      <c r="B18" s="214" t="s">
        <v>35</v>
      </c>
      <c r="C18" s="63">
        <f t="shared" si="0"/>
        <v>47183.12</v>
      </c>
      <c r="D18" s="83">
        <f t="shared" si="0"/>
        <v>52171.44</v>
      </c>
      <c r="E18" s="63">
        <f t="shared" si="0"/>
        <v>62751.88</v>
      </c>
      <c r="F18" s="70">
        <f t="shared" si="0"/>
        <v>114102.74</v>
      </c>
      <c r="G18" s="186">
        <f t="shared" si="1"/>
        <v>51350.86000000001</v>
      </c>
      <c r="H18" s="183">
        <f t="shared" si="2"/>
        <v>0.8183158815321551</v>
      </c>
      <c r="I18" s="70">
        <v>139791.34</v>
      </c>
      <c r="J18" s="189">
        <f t="shared" si="3"/>
        <v>25688.59999999999</v>
      </c>
      <c r="K18" s="188">
        <f t="shared" si="4"/>
        <v>0.22513569788069937</v>
      </c>
      <c r="L18" s="70">
        <v>162659</v>
      </c>
      <c r="M18" s="186">
        <f t="shared" si="5"/>
        <v>22867.660000000003</v>
      </c>
      <c r="N18" s="183">
        <f t="shared" si="6"/>
        <v>0.16358423919536078</v>
      </c>
      <c r="O18" s="70">
        <v>180535.71</v>
      </c>
      <c r="P18" s="186">
        <f t="shared" si="7"/>
        <v>17876.709999999992</v>
      </c>
      <c r="Q18" s="188">
        <f t="shared" si="8"/>
        <v>0.10990298723095551</v>
      </c>
      <c r="R18" s="70">
        <v>238863</v>
      </c>
      <c r="S18" s="186">
        <f t="shared" si="9"/>
        <v>58327.29000000001</v>
      </c>
      <c r="T18" s="183">
        <f t="shared" si="10"/>
        <v>0.3230789631591446</v>
      </c>
      <c r="U18" s="64">
        <v>257685.3567321171</v>
      </c>
      <c r="V18" s="195">
        <v>224067.95</v>
      </c>
      <c r="W18" s="186">
        <f t="shared" si="11"/>
        <v>-14795.049999999988</v>
      </c>
      <c r="X18" s="149">
        <f t="shared" si="12"/>
        <v>-0.06193947995294369</v>
      </c>
      <c r="Y18" s="138">
        <f t="shared" si="21"/>
        <v>235271.3475</v>
      </c>
      <c r="Z18" s="238">
        <v>202591.79</v>
      </c>
      <c r="AA18" s="196">
        <f t="shared" si="13"/>
        <v>-32679.557499999995</v>
      </c>
      <c r="AB18" s="156">
        <f t="shared" si="14"/>
        <v>-0.13890156131315562</v>
      </c>
      <c r="AC18" s="177">
        <f t="shared" si="15"/>
        <v>-21476.160000000003</v>
      </c>
      <c r="AD18" s="262">
        <f t="shared" si="16"/>
        <v>-0.09584663937881345</v>
      </c>
      <c r="AE18" s="245"/>
      <c r="AF18" s="245"/>
      <c r="AG18" s="144"/>
      <c r="AH18" s="150"/>
      <c r="AI18" s="246"/>
      <c r="AJ18" s="150"/>
      <c r="AK18" s="248"/>
      <c r="AL18" s="4">
        <f t="shared" si="17"/>
        <v>69052.295</v>
      </c>
      <c r="AM18" s="42">
        <f t="shared" si="22"/>
        <v>0.0918562567065185</v>
      </c>
      <c r="AN18" s="27">
        <f t="shared" si="18"/>
        <v>97532.78965846793</v>
      </c>
      <c r="AP18" s="4">
        <f>+V18</f>
        <v>224067.95</v>
      </c>
      <c r="AS18" s="40" t="s">
        <v>35</v>
      </c>
      <c r="AT18" s="117">
        <f t="shared" si="23"/>
        <v>238863</v>
      </c>
      <c r="AU18" s="27">
        <f t="shared" si="20"/>
        <v>257685.3567321171</v>
      </c>
      <c r="AV18" s="4">
        <v>224067.95</v>
      </c>
    </row>
    <row r="19" spans="2:48" ht="15.75" customHeight="1" thickBot="1">
      <c r="B19" s="214" t="s">
        <v>48</v>
      </c>
      <c r="C19" s="141"/>
      <c r="D19" s="142"/>
      <c r="E19" s="141">
        <f>SUM(E7:E18)</f>
        <v>733006.94</v>
      </c>
      <c r="F19" s="181">
        <f>SUM(F7:F18)</f>
        <v>1117618.86</v>
      </c>
      <c r="G19" s="187">
        <f t="shared" si="1"/>
        <v>384611.92000000016</v>
      </c>
      <c r="H19" s="184">
        <f t="shared" si="2"/>
        <v>0.5247043363600352</v>
      </c>
      <c r="I19" s="181">
        <f>SUM(I7:I18)</f>
        <v>1491383.3</v>
      </c>
      <c r="J19" s="185">
        <f t="shared" si="3"/>
        <v>373764.43999999994</v>
      </c>
      <c r="K19" s="182">
        <f t="shared" si="4"/>
        <v>0.33442925256289957</v>
      </c>
      <c r="L19" s="181">
        <f>SUM(L7:L18)</f>
        <v>1791323.22</v>
      </c>
      <c r="M19" s="187">
        <f t="shared" si="5"/>
        <v>299939.9199999999</v>
      </c>
      <c r="N19" s="184">
        <f t="shared" si="6"/>
        <v>0.2011152464963232</v>
      </c>
      <c r="O19" s="181">
        <f>SUM(O7:O18)</f>
        <v>2220923.3299999996</v>
      </c>
      <c r="P19" s="193">
        <f t="shared" si="7"/>
        <v>429600.10999999964</v>
      </c>
      <c r="Q19" s="192">
        <f t="shared" si="8"/>
        <v>0.2398227774884756</v>
      </c>
      <c r="R19" s="181">
        <f>SUM(R7:R18)</f>
        <v>2631922.0900000003</v>
      </c>
      <c r="S19" s="193">
        <f t="shared" si="9"/>
        <v>410998.7600000007</v>
      </c>
      <c r="T19" s="149">
        <f t="shared" si="10"/>
        <v>0.18505760844972563</v>
      </c>
      <c r="U19" s="141">
        <f>SUM(U7:U18)</f>
        <v>2927740</v>
      </c>
      <c r="V19" s="181">
        <f>SUM(V7:V18)</f>
        <v>2901034.85</v>
      </c>
      <c r="W19" s="193">
        <f t="shared" si="11"/>
        <v>269112.7599999998</v>
      </c>
      <c r="X19" s="149">
        <f t="shared" si="12"/>
        <v>0.10224951605615337</v>
      </c>
      <c r="Y19" s="142">
        <f>SUM(Y7:Y18)</f>
        <v>3046086.5925</v>
      </c>
      <c r="Z19" s="181">
        <f>SUM(Z7:Z18)</f>
        <v>3155933.08</v>
      </c>
      <c r="AA19" s="193">
        <f>SUM(AA7:AA18)</f>
        <v>109846.48749999999</v>
      </c>
      <c r="AB19" s="156">
        <f t="shared" si="14"/>
        <v>0.03606151176741375</v>
      </c>
      <c r="AC19" s="187"/>
      <c r="AD19" s="263"/>
      <c r="AE19" s="245"/>
      <c r="AF19" s="245"/>
      <c r="AG19" s="245"/>
      <c r="AH19" s="150"/>
      <c r="AI19" s="245"/>
      <c r="AJ19" s="245"/>
      <c r="AK19" s="248"/>
      <c r="AL19" s="4"/>
      <c r="AM19" s="42"/>
      <c r="AN19" s="27"/>
      <c r="AP19" s="4"/>
      <c r="AS19" s="40"/>
      <c r="AT19" s="137"/>
      <c r="AU19" s="27"/>
      <c r="AV19" s="4"/>
    </row>
    <row r="20" spans="2:47" ht="15" thickBot="1">
      <c r="B20" s="128"/>
      <c r="C20" s="178"/>
      <c r="D20" s="179">
        <f>+(D8-C8)/C8</f>
        <v>0.20912906356229713</v>
      </c>
      <c r="E20" s="114">
        <f>+(E11-D11)/D11</f>
        <v>0.239505051828138</v>
      </c>
      <c r="F20" s="114">
        <f>+(F11-E11)/E11</f>
        <v>0.03933034396270419</v>
      </c>
      <c r="G20" s="114"/>
      <c r="H20" s="114"/>
      <c r="I20" s="114">
        <f>+(I11-F11)/F11</f>
        <v>1.0356994681068772</v>
      </c>
      <c r="J20" s="171"/>
      <c r="K20" s="171"/>
      <c r="L20" s="114">
        <f>+(L11-I11)/I11</f>
        <v>0.07051177045665957</v>
      </c>
      <c r="M20" s="114"/>
      <c r="N20" s="114"/>
      <c r="O20" s="114">
        <f>+(O11-L11)/L11</f>
        <v>0.44773043067104024</v>
      </c>
      <c r="P20" s="171"/>
      <c r="Q20" s="171"/>
      <c r="R20" s="114">
        <f>+(R11-O11)/O11</f>
        <v>0.11231441432066926</v>
      </c>
      <c r="S20" s="171"/>
      <c r="T20" s="114"/>
      <c r="U20" s="114">
        <f>+(U11-R11)/R11</f>
        <v>0.07413108506912779</v>
      </c>
      <c r="V20" s="148">
        <f>(V19-U19)/U19</f>
        <v>-0.009121421301071785</v>
      </c>
      <c r="W20" s="114"/>
      <c r="X20" s="114"/>
      <c r="Y20" s="114"/>
      <c r="Z20" s="114"/>
      <c r="AA20" s="68"/>
      <c r="AB20" s="69"/>
      <c r="AC20" s="151"/>
      <c r="AD20" s="151"/>
      <c r="AE20" s="131"/>
      <c r="AF20" s="131"/>
      <c r="AG20" s="144"/>
      <c r="AH20" s="254"/>
      <c r="AI20" s="254"/>
      <c r="AJ20" s="254"/>
      <c r="AK20" s="247"/>
      <c r="AL20" s="4">
        <f>SUM(AL7:AL18)</f>
        <v>751742.9675000001</v>
      </c>
      <c r="AM20" s="43">
        <f>SUM(AM7:AM18)</f>
        <v>0.9999999999999999</v>
      </c>
      <c r="AN20" s="27">
        <f>SUM(AN7:AN18)</f>
        <v>1061797.9999999998</v>
      </c>
      <c r="AP20" s="4">
        <f>SUM(AP7:AP18)</f>
        <v>2901034.85</v>
      </c>
      <c r="AQ20" s="4">
        <f>+AP20/3</f>
        <v>967011.6166666667</v>
      </c>
      <c r="AS20" s="82"/>
      <c r="AT20" s="82"/>
      <c r="AU20" s="82"/>
    </row>
    <row r="21" spans="3:42" ht="12.75" customHeight="1">
      <c r="C21" s="235"/>
      <c r="D21" s="235"/>
      <c r="E21" s="237" t="s">
        <v>31</v>
      </c>
      <c r="F21" s="235"/>
      <c r="G21" s="235"/>
      <c r="H21" s="236"/>
      <c r="I21" s="236"/>
      <c r="J21" s="165"/>
      <c r="K21" s="165"/>
      <c r="L21" s="11"/>
      <c r="M21" s="11"/>
      <c r="N21" s="11"/>
      <c r="O21" s="11"/>
      <c r="P21" s="11"/>
      <c r="Q21" s="11"/>
      <c r="R21" s="237" t="s">
        <v>31</v>
      </c>
      <c r="S21" s="235"/>
      <c r="T21" s="235"/>
      <c r="U21" s="11"/>
      <c r="V21" s="11"/>
      <c r="W21" s="11"/>
      <c r="X21" s="11"/>
      <c r="Y21" s="11"/>
      <c r="Z21" s="11"/>
      <c r="AA21" s="11"/>
      <c r="AB21" s="12"/>
      <c r="AC21" s="12"/>
      <c r="AD21" s="12"/>
      <c r="AE21" s="167"/>
      <c r="AF21" s="167"/>
      <c r="AG21" s="167"/>
      <c r="AH21" s="167"/>
      <c r="AI21" s="167"/>
      <c r="AJ21" s="167"/>
      <c r="AK21" s="247"/>
      <c r="AP21" s="82"/>
    </row>
    <row r="22" spans="3:37" s="82" customFormat="1" ht="12.75" customHeight="1">
      <c r="C22" s="168"/>
      <c r="D22" s="169"/>
      <c r="E22" s="135" t="s">
        <v>46</v>
      </c>
      <c r="F22" s="170"/>
      <c r="G22" s="170"/>
      <c r="H22" s="165"/>
      <c r="I22" s="165"/>
      <c r="J22" s="165"/>
      <c r="K22" s="165"/>
      <c r="L22" s="166"/>
      <c r="M22" s="166"/>
      <c r="N22" s="166"/>
      <c r="O22" s="166"/>
      <c r="P22" s="166"/>
      <c r="Q22" s="166"/>
      <c r="R22" s="135" t="s">
        <v>46</v>
      </c>
      <c r="S22" s="170"/>
      <c r="T22" s="170"/>
      <c r="U22" s="166"/>
      <c r="V22" s="166"/>
      <c r="W22" s="166"/>
      <c r="X22" s="166"/>
      <c r="Y22" s="166"/>
      <c r="Z22" s="166"/>
      <c r="AA22" s="166"/>
      <c r="AB22" s="167"/>
      <c r="AC22" s="167"/>
      <c r="AD22" s="167"/>
      <c r="AE22" s="167"/>
      <c r="AF22" s="167"/>
      <c r="AG22" s="167"/>
      <c r="AH22" s="167"/>
      <c r="AI22" s="167"/>
      <c r="AJ22" s="167"/>
      <c r="AK22" s="247"/>
    </row>
    <row r="23" spans="2:37" s="82" customFormat="1" ht="12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  <c r="AC23" s="167"/>
      <c r="AD23" s="167"/>
      <c r="AE23" s="167"/>
      <c r="AF23" s="167"/>
      <c r="AG23" s="167"/>
      <c r="AH23" s="167"/>
      <c r="AI23" s="167"/>
      <c r="AJ23" s="167"/>
      <c r="AK23" s="247"/>
    </row>
    <row r="24" spans="3:37" ht="23.25">
      <c r="C24" s="164" t="s">
        <v>55</v>
      </c>
      <c r="D24" s="164"/>
      <c r="E24" s="233" t="s">
        <v>57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389" t="s">
        <v>57</v>
      </c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255"/>
      <c r="AF24" s="255"/>
      <c r="AG24" s="255"/>
      <c r="AH24" s="255"/>
      <c r="AI24" s="255"/>
      <c r="AJ24" s="255"/>
      <c r="AK24" s="247"/>
    </row>
    <row r="25" spans="6:37" ht="5.25" customHeight="1" thickBot="1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E25" s="247"/>
      <c r="AF25" s="247"/>
      <c r="AG25" s="247"/>
      <c r="AH25" s="247"/>
      <c r="AI25" s="247"/>
      <c r="AJ25" s="247"/>
      <c r="AK25" s="247"/>
    </row>
    <row r="26" spans="2:37" ht="16.5" thickBot="1">
      <c r="B26" s="1"/>
      <c r="C26" s="61" t="s">
        <v>19</v>
      </c>
      <c r="D26" s="61" t="s">
        <v>18</v>
      </c>
      <c r="E26" s="213" t="s">
        <v>17</v>
      </c>
      <c r="F26" s="371" t="s">
        <v>16</v>
      </c>
      <c r="G26" s="372"/>
      <c r="H26" s="373"/>
      <c r="I26" s="371" t="s">
        <v>34</v>
      </c>
      <c r="J26" s="372"/>
      <c r="K26" s="373"/>
      <c r="L26" s="371" t="s">
        <v>38</v>
      </c>
      <c r="M26" s="372"/>
      <c r="N26" s="373"/>
      <c r="O26" s="371" t="s">
        <v>41</v>
      </c>
      <c r="P26" s="372"/>
      <c r="Q26" s="373"/>
      <c r="R26" s="371" t="s">
        <v>42</v>
      </c>
      <c r="S26" s="372"/>
      <c r="T26" s="373"/>
      <c r="U26" s="371" t="s">
        <v>43</v>
      </c>
      <c r="V26" s="372"/>
      <c r="W26" s="372"/>
      <c r="X26" s="373"/>
      <c r="Y26" s="371" t="s">
        <v>47</v>
      </c>
      <c r="Z26" s="373"/>
      <c r="AA26" s="397" t="s">
        <v>12</v>
      </c>
      <c r="AB26" s="398"/>
      <c r="AC26" s="391" t="s">
        <v>47</v>
      </c>
      <c r="AD26" s="392"/>
      <c r="AE26" s="399"/>
      <c r="AF26" s="399"/>
      <c r="AG26" s="399"/>
      <c r="AH26" s="399"/>
      <c r="AI26" s="399"/>
      <c r="AJ26" s="399"/>
      <c r="AK26" s="247"/>
    </row>
    <row r="27" spans="2:37" ht="29.25" customHeight="1" thickBot="1">
      <c r="B27" s="5"/>
      <c r="C27" s="75" t="s">
        <v>11</v>
      </c>
      <c r="D27" s="75" t="s">
        <v>11</v>
      </c>
      <c r="E27" s="224" t="s">
        <v>11</v>
      </c>
      <c r="F27" s="224" t="s">
        <v>11</v>
      </c>
      <c r="G27" s="224" t="s">
        <v>50</v>
      </c>
      <c r="H27" s="224" t="s">
        <v>49</v>
      </c>
      <c r="I27" s="224" t="s">
        <v>11</v>
      </c>
      <c r="J27" s="224" t="s">
        <v>50</v>
      </c>
      <c r="K27" s="224" t="s">
        <v>49</v>
      </c>
      <c r="L27" s="224" t="s">
        <v>11</v>
      </c>
      <c r="M27" s="224" t="s">
        <v>50</v>
      </c>
      <c r="N27" s="224" t="s">
        <v>49</v>
      </c>
      <c r="O27" s="224" t="s">
        <v>11</v>
      </c>
      <c r="P27" s="224" t="s">
        <v>50</v>
      </c>
      <c r="Q27" s="224" t="s">
        <v>49</v>
      </c>
      <c r="R27" s="224" t="s">
        <v>11</v>
      </c>
      <c r="S27" s="224" t="s">
        <v>50</v>
      </c>
      <c r="T27" s="224" t="s">
        <v>49</v>
      </c>
      <c r="U27" s="225" t="s">
        <v>13</v>
      </c>
      <c r="V27" s="226" t="s">
        <v>11</v>
      </c>
      <c r="W27" s="224" t="s">
        <v>50</v>
      </c>
      <c r="X27" s="224" t="s">
        <v>51</v>
      </c>
      <c r="Y27" s="227" t="s">
        <v>13</v>
      </c>
      <c r="Z27" s="228" t="s">
        <v>11</v>
      </c>
      <c r="AA27" s="229" t="s">
        <v>14</v>
      </c>
      <c r="AB27" s="230" t="s">
        <v>39</v>
      </c>
      <c r="AC27" s="231" t="s">
        <v>50</v>
      </c>
      <c r="AD27" s="264" t="s">
        <v>51</v>
      </c>
      <c r="AE27" s="256"/>
      <c r="AF27" s="257"/>
      <c r="AG27" s="258"/>
      <c r="AH27" s="259"/>
      <c r="AI27" s="257"/>
      <c r="AJ27" s="257"/>
      <c r="AK27" s="247"/>
    </row>
    <row r="28" spans="2:37" ht="16.5">
      <c r="B28" s="214" t="s">
        <v>0</v>
      </c>
      <c r="C28" s="86">
        <f>+C7</f>
        <v>43788.94</v>
      </c>
      <c r="D28" s="86">
        <f>+D7</f>
        <v>49761.12</v>
      </c>
      <c r="E28" s="86">
        <f>+E7</f>
        <v>50109.56</v>
      </c>
      <c r="F28" s="180">
        <f>+F7</f>
        <v>74335.89</v>
      </c>
      <c r="G28" s="185">
        <f>(F28-E28)</f>
        <v>24226.33</v>
      </c>
      <c r="H28" s="203">
        <f>(G28/E28)</f>
        <v>0.48346722661304553</v>
      </c>
      <c r="I28" s="185">
        <v>98839.5</v>
      </c>
      <c r="J28" s="185">
        <f>(I28-F28)</f>
        <v>24503.61</v>
      </c>
      <c r="K28" s="203">
        <f>(J28/F28)</f>
        <v>0.3296336399550742</v>
      </c>
      <c r="L28" s="185">
        <v>123391.27</v>
      </c>
      <c r="M28" s="185">
        <f aca="true" t="shared" si="24" ref="M28:M39">(L28-I28)</f>
        <v>24551.770000000004</v>
      </c>
      <c r="N28" s="182">
        <f aca="true" t="shared" si="25" ref="N28:N39">(M28/I28)</f>
        <v>0.24840038648516033</v>
      </c>
      <c r="O28" s="180">
        <v>175096.68</v>
      </c>
      <c r="P28" s="185">
        <f aca="true" t="shared" si="26" ref="P28:P39">(O28-L28)</f>
        <v>51705.40999999999</v>
      </c>
      <c r="Q28" s="182">
        <f aca="true" t="shared" si="27" ref="Q28:Q39">(P28/L28)</f>
        <v>0.4190362089635676</v>
      </c>
      <c r="R28" s="180">
        <f>+R7</f>
        <v>152823.75</v>
      </c>
      <c r="S28" s="185">
        <f aca="true" t="shared" si="28" ref="S28:S39">(R28-O28)</f>
        <v>-22272.929999999993</v>
      </c>
      <c r="T28" s="182">
        <f aca="true" t="shared" si="29" ref="T28:T39">(S28/O28)</f>
        <v>-0.1272036111706972</v>
      </c>
      <c r="U28" s="180">
        <f>+U7</f>
        <v>202178.58432976695</v>
      </c>
      <c r="V28" s="202">
        <f>+V7</f>
        <v>190866.35</v>
      </c>
      <c r="W28" s="185">
        <f>(V28-R28)</f>
        <v>38042.600000000006</v>
      </c>
      <c r="X28" s="208">
        <f>(W28/R28)</f>
        <v>0.24893120342878647</v>
      </c>
      <c r="Y28" s="190">
        <f>+Y7</f>
        <v>200409.6675</v>
      </c>
      <c r="Z28" s="202">
        <f>+Z7</f>
        <v>216921.03</v>
      </c>
      <c r="AA28" s="201">
        <f>+Z28-Y28</f>
        <v>16511.36249999999</v>
      </c>
      <c r="AB28" s="155">
        <f>+AA28/Y28</f>
        <v>0.08238805395952262</v>
      </c>
      <c r="AC28" s="199">
        <f>(Z28-V28)</f>
        <v>26054.679999999993</v>
      </c>
      <c r="AD28" s="155">
        <f>(AC28/V28)</f>
        <v>0.13650745665749878</v>
      </c>
      <c r="AE28" s="245"/>
      <c r="AF28" s="245"/>
      <c r="AG28" s="144"/>
      <c r="AH28" s="150"/>
      <c r="AI28" s="246"/>
      <c r="AJ28" s="150"/>
      <c r="AK28" s="248"/>
    </row>
    <row r="29" spans="2:37" ht="16.5">
      <c r="B29" s="214" t="s">
        <v>1</v>
      </c>
      <c r="C29" s="113">
        <f aca="true" t="shared" si="30" ref="C29:C39">+C28+C8</f>
        <v>96569.6</v>
      </c>
      <c r="D29" s="113">
        <f aca="true" t="shared" si="31" ref="D29:D39">+D28+D8</f>
        <v>113579.75</v>
      </c>
      <c r="E29" s="63">
        <f aca="true" t="shared" si="32" ref="E29:E39">+E28+E8</f>
        <v>125245.42</v>
      </c>
      <c r="F29" s="70">
        <f aca="true" t="shared" si="33" ref="F29:F39">+F28+F8</f>
        <v>176660.52000000002</v>
      </c>
      <c r="G29" s="186">
        <f>(F29-E29)</f>
        <v>51415.10000000002</v>
      </c>
      <c r="H29" s="204">
        <f>(G29/E29)</f>
        <v>0.4105148116394198</v>
      </c>
      <c r="I29" s="186">
        <v>252695.64</v>
      </c>
      <c r="J29" s="186">
        <f aca="true" t="shared" si="34" ref="J29:J39">(I29-F29)</f>
        <v>76035.12</v>
      </c>
      <c r="K29" s="211">
        <f aca="true" t="shared" si="35" ref="K29:K39">(J29/F29)</f>
        <v>0.4304024464549294</v>
      </c>
      <c r="L29" s="186">
        <v>273034.5</v>
      </c>
      <c r="M29" s="186">
        <f t="shared" si="24"/>
        <v>20338.859999999986</v>
      </c>
      <c r="N29" s="183">
        <f t="shared" si="25"/>
        <v>0.08048757786244347</v>
      </c>
      <c r="O29" s="70">
        <v>395937.61</v>
      </c>
      <c r="P29" s="186">
        <f t="shared" si="26"/>
        <v>122903.10999999999</v>
      </c>
      <c r="Q29" s="183">
        <f t="shared" si="27"/>
        <v>0.45013765659651067</v>
      </c>
      <c r="R29" s="70">
        <f aca="true" t="shared" si="36" ref="R29:R39">+R8+R28</f>
        <v>446185.7</v>
      </c>
      <c r="S29" s="186">
        <f t="shared" si="28"/>
        <v>50248.090000000026</v>
      </c>
      <c r="T29" s="183">
        <f t="shared" si="29"/>
        <v>0.12690911075611136</v>
      </c>
      <c r="U29" s="70">
        <f aca="true" t="shared" si="37" ref="U29:U39">+U28+U8</f>
        <v>494797.7811717191</v>
      </c>
      <c r="V29" s="186">
        <f aca="true" t="shared" si="38" ref="V29:V39">+V8+V28</f>
        <v>478423.72</v>
      </c>
      <c r="W29" s="186">
        <f aca="true" t="shared" si="39" ref="W29:W39">(V29-R29)</f>
        <v>32238.01999999996</v>
      </c>
      <c r="X29" s="209">
        <f aca="true" t="shared" si="40" ref="X29:X39">(W29/R29)</f>
        <v>0.07225247245709569</v>
      </c>
      <c r="Y29" s="70">
        <f aca="true" t="shared" si="41" ref="Y29:Y39">+Y8+Y28</f>
        <v>502344.90599999996</v>
      </c>
      <c r="Z29" s="186">
        <f aca="true" t="shared" si="42" ref="Z29:Z39">+Z8+Z28</f>
        <v>550511</v>
      </c>
      <c r="AA29" s="196">
        <f aca="true" t="shared" si="43" ref="AA29:AA39">+Z29-Y29</f>
        <v>48166.09400000004</v>
      </c>
      <c r="AB29" s="156">
        <f aca="true" t="shared" si="44" ref="AB29:AB39">+AA29/Y29</f>
        <v>0.0958825170210844</v>
      </c>
      <c r="AC29" s="177">
        <f aca="true" t="shared" si="45" ref="AC29:AC39">(Z29-V29)</f>
        <v>72087.28000000003</v>
      </c>
      <c r="AD29" s="156">
        <f aca="true" t="shared" si="46" ref="AD29:AD39">(AC29/V29)</f>
        <v>0.1506766428721386</v>
      </c>
      <c r="AE29" s="245"/>
      <c r="AF29" s="245"/>
      <c r="AG29" s="144"/>
      <c r="AH29" s="150"/>
      <c r="AI29" s="246"/>
      <c r="AJ29" s="150"/>
      <c r="AK29" s="248"/>
    </row>
    <row r="30" spans="2:37" ht="16.5">
      <c r="B30" s="214" t="s">
        <v>2</v>
      </c>
      <c r="C30" s="63">
        <f t="shared" si="30"/>
        <v>143647.31</v>
      </c>
      <c r="D30" s="63">
        <f t="shared" si="31"/>
        <v>150658.87</v>
      </c>
      <c r="E30" s="63">
        <f t="shared" si="32"/>
        <v>175864.74</v>
      </c>
      <c r="F30" s="70">
        <f t="shared" si="33"/>
        <v>236924.73</v>
      </c>
      <c r="G30" s="186">
        <f aca="true" t="shared" si="47" ref="G30:G39">(F30-E30)</f>
        <v>61059.99000000002</v>
      </c>
      <c r="H30" s="211">
        <f aca="true" t="shared" si="48" ref="H30:H39">(G30/E30)</f>
        <v>0.34719859137198295</v>
      </c>
      <c r="I30" s="186">
        <v>358277.54</v>
      </c>
      <c r="J30" s="186">
        <f t="shared" si="34"/>
        <v>121352.80999999997</v>
      </c>
      <c r="K30" s="211">
        <f t="shared" si="35"/>
        <v>0.5121998450731587</v>
      </c>
      <c r="L30" s="186">
        <v>404066.5</v>
      </c>
      <c r="M30" s="186">
        <f t="shared" si="24"/>
        <v>45788.96000000002</v>
      </c>
      <c r="N30" s="183">
        <f t="shared" si="25"/>
        <v>0.127803043417123</v>
      </c>
      <c r="O30" s="70">
        <v>574430.02</v>
      </c>
      <c r="P30" s="186">
        <f t="shared" si="26"/>
        <v>170363.52000000002</v>
      </c>
      <c r="Q30" s="183">
        <f t="shared" si="27"/>
        <v>0.42162248045804346</v>
      </c>
      <c r="R30" s="70">
        <f t="shared" si="36"/>
        <v>648905.37</v>
      </c>
      <c r="S30" s="186">
        <f t="shared" si="28"/>
        <v>74475.34999999998</v>
      </c>
      <c r="T30" s="183">
        <f t="shared" si="29"/>
        <v>0.12965086678443438</v>
      </c>
      <c r="U30" s="70">
        <f t="shared" si="37"/>
        <v>708746.7101081185</v>
      </c>
      <c r="V30" s="186">
        <f t="shared" si="38"/>
        <v>671509.34</v>
      </c>
      <c r="W30" s="186">
        <f t="shared" si="39"/>
        <v>22603.969999999972</v>
      </c>
      <c r="X30" s="209">
        <f t="shared" si="40"/>
        <v>0.03483400052614755</v>
      </c>
      <c r="Y30" s="70">
        <f t="shared" si="41"/>
        <v>705084.8069999999</v>
      </c>
      <c r="Z30" s="186">
        <f t="shared" si="42"/>
        <v>766672.54</v>
      </c>
      <c r="AA30" s="196">
        <f t="shared" si="43"/>
        <v>61587.733000000124</v>
      </c>
      <c r="AB30" s="156">
        <f t="shared" si="44"/>
        <v>0.08734797912047498</v>
      </c>
      <c r="AC30" s="177">
        <f t="shared" si="45"/>
        <v>95163.20000000007</v>
      </c>
      <c r="AD30" s="156">
        <f t="shared" si="46"/>
        <v>0.14171537807649864</v>
      </c>
      <c r="AE30" s="245"/>
      <c r="AF30" s="245"/>
      <c r="AG30" s="144"/>
      <c r="AH30" s="150"/>
      <c r="AI30" s="246"/>
      <c r="AJ30" s="150"/>
      <c r="AK30" s="248"/>
    </row>
    <row r="31" spans="2:37" ht="16.5">
      <c r="B31" s="214" t="s">
        <v>3</v>
      </c>
      <c r="C31" s="63">
        <f t="shared" si="30"/>
        <v>177211.22999999998</v>
      </c>
      <c r="D31" s="63">
        <f t="shared" si="31"/>
        <v>196265.06</v>
      </c>
      <c r="E31" s="63">
        <f t="shared" si="32"/>
        <v>231636.44999999998</v>
      </c>
      <c r="F31" s="70">
        <f t="shared" si="33"/>
        <v>296540.27</v>
      </c>
      <c r="G31" s="186">
        <f t="shared" si="47"/>
        <v>64903.820000000036</v>
      </c>
      <c r="H31" s="211">
        <f t="shared" si="48"/>
        <v>0.280196920648715</v>
      </c>
      <c r="I31" s="186">
        <v>459847.6</v>
      </c>
      <c r="J31" s="186">
        <f t="shared" si="34"/>
        <v>163307.32999999996</v>
      </c>
      <c r="K31" s="211">
        <f t="shared" si="35"/>
        <v>0.550708778945942</v>
      </c>
      <c r="L31" s="186">
        <v>521849.6</v>
      </c>
      <c r="M31" s="186">
        <f t="shared" si="24"/>
        <v>62002</v>
      </c>
      <c r="N31" s="183">
        <f t="shared" si="25"/>
        <v>0.13483162682593103</v>
      </c>
      <c r="O31" s="70">
        <v>732807.49</v>
      </c>
      <c r="P31" s="186">
        <f t="shared" si="26"/>
        <v>210957.89</v>
      </c>
      <c r="Q31" s="183">
        <f t="shared" si="27"/>
        <v>0.40425036255656804</v>
      </c>
      <c r="R31" s="70">
        <f t="shared" si="36"/>
        <v>812618.03</v>
      </c>
      <c r="S31" s="186">
        <f t="shared" si="28"/>
        <v>79810.54000000004</v>
      </c>
      <c r="T31" s="183">
        <f t="shared" si="29"/>
        <v>0.10891064991707446</v>
      </c>
      <c r="U31" s="70">
        <f t="shared" si="37"/>
        <v>902464.3522533127</v>
      </c>
      <c r="V31" s="186">
        <f t="shared" si="38"/>
        <v>869702.74</v>
      </c>
      <c r="W31" s="186">
        <f t="shared" si="39"/>
        <v>57084.70999999996</v>
      </c>
      <c r="X31" s="209">
        <f t="shared" si="40"/>
        <v>0.0702478998650817</v>
      </c>
      <c r="Y31" s="70">
        <f t="shared" si="41"/>
        <v>913187.8769999999</v>
      </c>
      <c r="Z31" s="186">
        <f t="shared" si="42"/>
        <v>992827.87</v>
      </c>
      <c r="AA31" s="196">
        <f t="shared" si="43"/>
        <v>79639.99300000013</v>
      </c>
      <c r="AB31" s="156">
        <f t="shared" si="44"/>
        <v>0.08721096173728568</v>
      </c>
      <c r="AC31" s="177">
        <f t="shared" si="45"/>
        <v>123125.13</v>
      </c>
      <c r="AD31" s="156">
        <f t="shared" si="46"/>
        <v>0.14157150982414982</v>
      </c>
      <c r="AE31" s="245"/>
      <c r="AF31" s="245"/>
      <c r="AG31" s="144"/>
      <c r="AH31" s="150"/>
      <c r="AI31" s="246"/>
      <c r="AJ31" s="150"/>
      <c r="AK31" s="248"/>
    </row>
    <row r="32" spans="2:37" ht="16.5">
      <c r="B32" s="214" t="s">
        <v>4</v>
      </c>
      <c r="C32" s="63">
        <f t="shared" si="30"/>
        <v>226221.8</v>
      </c>
      <c r="D32" s="63">
        <f t="shared" si="31"/>
        <v>250316.78</v>
      </c>
      <c r="E32" s="63">
        <f t="shared" si="32"/>
        <v>298633.82999999996</v>
      </c>
      <c r="F32" s="70">
        <f t="shared" si="33"/>
        <v>366172.68000000005</v>
      </c>
      <c r="G32" s="186">
        <f t="shared" si="47"/>
        <v>67538.8500000001</v>
      </c>
      <c r="H32" s="211">
        <f t="shared" si="48"/>
        <v>0.22615940732501774</v>
      </c>
      <c r="I32" s="186">
        <v>601598.26</v>
      </c>
      <c r="J32" s="186">
        <f t="shared" si="34"/>
        <v>235425.57999999996</v>
      </c>
      <c r="K32" s="211">
        <f t="shared" si="35"/>
        <v>0.6429359503281346</v>
      </c>
      <c r="L32" s="186">
        <v>673595.35</v>
      </c>
      <c r="M32" s="186">
        <f t="shared" si="24"/>
        <v>71997.08999999997</v>
      </c>
      <c r="N32" s="183">
        <f t="shared" si="25"/>
        <v>0.11967636010117444</v>
      </c>
      <c r="O32" s="70">
        <v>952494.43</v>
      </c>
      <c r="P32" s="186">
        <f t="shared" si="26"/>
        <v>278899.0800000001</v>
      </c>
      <c r="Q32" s="183">
        <f t="shared" si="27"/>
        <v>0.4140454354383534</v>
      </c>
      <c r="R32" s="70">
        <f t="shared" si="36"/>
        <v>1056978.98</v>
      </c>
      <c r="S32" s="186">
        <f t="shared" si="28"/>
        <v>104484.54999999993</v>
      </c>
      <c r="T32" s="183">
        <f t="shared" si="29"/>
        <v>0.10969570709195635</v>
      </c>
      <c r="U32" s="70">
        <f t="shared" si="37"/>
        <v>1164940.0446253356</v>
      </c>
      <c r="V32" s="186">
        <f t="shared" si="38"/>
        <v>1199081.5899999999</v>
      </c>
      <c r="W32" s="186">
        <f t="shared" si="39"/>
        <v>142102.60999999987</v>
      </c>
      <c r="X32" s="209">
        <f t="shared" si="40"/>
        <v>0.134442228926823</v>
      </c>
      <c r="Y32" s="70">
        <f t="shared" si="41"/>
        <v>1259035.6694999998</v>
      </c>
      <c r="Z32" s="186">
        <f t="shared" si="42"/>
        <v>1370384.85</v>
      </c>
      <c r="AA32" s="196">
        <f t="shared" si="43"/>
        <v>111349.18050000025</v>
      </c>
      <c r="AB32" s="156">
        <f t="shared" si="44"/>
        <v>0.0884400523332435</v>
      </c>
      <c r="AC32" s="177">
        <f t="shared" si="45"/>
        <v>171303.26000000024</v>
      </c>
      <c r="AD32" s="156">
        <f t="shared" si="46"/>
        <v>0.14286205494990567</v>
      </c>
      <c r="AE32" s="245"/>
      <c r="AF32" s="245"/>
      <c r="AG32" s="144"/>
      <c r="AH32" s="150"/>
      <c r="AI32" s="246"/>
      <c r="AJ32" s="150"/>
      <c r="AK32" s="248"/>
    </row>
    <row r="33" spans="2:37" ht="16.5">
      <c r="B33" s="214" t="s">
        <v>5</v>
      </c>
      <c r="C33" s="63">
        <f t="shared" si="30"/>
        <v>265122.98</v>
      </c>
      <c r="D33" s="63">
        <f t="shared" si="31"/>
        <v>288283.58</v>
      </c>
      <c r="E33" s="63">
        <f t="shared" si="32"/>
        <v>355301.99999999994</v>
      </c>
      <c r="F33" s="70">
        <f t="shared" si="33"/>
        <v>471564.98000000004</v>
      </c>
      <c r="G33" s="186">
        <f t="shared" si="47"/>
        <v>116262.9800000001</v>
      </c>
      <c r="H33" s="211">
        <f t="shared" si="48"/>
        <v>0.3272229821391383</v>
      </c>
      <c r="I33" s="186">
        <v>709341.81</v>
      </c>
      <c r="J33" s="186">
        <f t="shared" si="34"/>
        <v>237776.83000000002</v>
      </c>
      <c r="K33" s="211">
        <f t="shared" si="35"/>
        <v>0.5042291944579939</v>
      </c>
      <c r="L33" s="186">
        <v>790034.95</v>
      </c>
      <c r="M33" s="186">
        <f t="shared" si="24"/>
        <v>80693.1399999999</v>
      </c>
      <c r="N33" s="183">
        <f t="shared" si="25"/>
        <v>0.1137577665131566</v>
      </c>
      <c r="O33" s="70">
        <v>1117038.01</v>
      </c>
      <c r="P33" s="186">
        <f t="shared" si="26"/>
        <v>327003.06000000006</v>
      </c>
      <c r="Q33" s="183">
        <f t="shared" si="27"/>
        <v>0.4139096124798024</v>
      </c>
      <c r="R33" s="70">
        <f t="shared" si="36"/>
        <v>1251169.44</v>
      </c>
      <c r="S33" s="186">
        <f t="shared" si="28"/>
        <v>134131.42999999993</v>
      </c>
      <c r="T33" s="183">
        <f t="shared" si="29"/>
        <v>0.12007776709406687</v>
      </c>
      <c r="U33" s="70">
        <f t="shared" si="37"/>
        <v>1381252.3530290145</v>
      </c>
      <c r="V33" s="186">
        <f t="shared" si="38"/>
        <v>1382940.5899999999</v>
      </c>
      <c r="W33" s="186">
        <f t="shared" si="39"/>
        <v>131771.1499999999</v>
      </c>
      <c r="X33" s="209">
        <f t="shared" si="40"/>
        <v>0.10531838917037481</v>
      </c>
      <c r="Y33" s="70">
        <f t="shared" si="41"/>
        <v>1452087.6194999998</v>
      </c>
      <c r="Z33" s="186">
        <f t="shared" si="42"/>
        <v>1569981.3900000001</v>
      </c>
      <c r="AA33" s="196">
        <f t="shared" si="43"/>
        <v>117893.77050000033</v>
      </c>
      <c r="AB33" s="156">
        <f t="shared" si="44"/>
        <v>0.08118915753898855</v>
      </c>
      <c r="AC33" s="177">
        <f t="shared" si="45"/>
        <v>187040.80000000028</v>
      </c>
      <c r="AD33" s="156">
        <f t="shared" si="46"/>
        <v>0.13524861541593794</v>
      </c>
      <c r="AE33" s="245"/>
      <c r="AF33" s="245"/>
      <c r="AG33" s="144"/>
      <c r="AH33" s="150"/>
      <c r="AI33" s="246"/>
      <c r="AJ33" s="150"/>
      <c r="AK33" s="248"/>
    </row>
    <row r="34" spans="2:37" ht="16.5">
      <c r="B34" s="214" t="s">
        <v>6</v>
      </c>
      <c r="C34" s="63">
        <f t="shared" si="30"/>
        <v>299553.62</v>
      </c>
      <c r="D34" s="63">
        <f t="shared" si="31"/>
        <v>319802.92000000004</v>
      </c>
      <c r="E34" s="63">
        <f t="shared" si="32"/>
        <v>392170.56999999995</v>
      </c>
      <c r="F34" s="70">
        <f t="shared" si="33"/>
        <v>546468.01</v>
      </c>
      <c r="G34" s="186">
        <f t="shared" si="47"/>
        <v>154297.44000000006</v>
      </c>
      <c r="H34" s="211">
        <f t="shared" si="48"/>
        <v>0.3934447197299891</v>
      </c>
      <c r="I34" s="186">
        <v>808800.41</v>
      </c>
      <c r="J34" s="186">
        <f t="shared" si="34"/>
        <v>262332.4</v>
      </c>
      <c r="K34" s="211">
        <f t="shared" si="35"/>
        <v>0.480050790164277</v>
      </c>
      <c r="L34" s="186">
        <v>930595.21</v>
      </c>
      <c r="M34" s="186">
        <f t="shared" si="24"/>
        <v>121794.79999999993</v>
      </c>
      <c r="N34" s="183">
        <f t="shared" si="25"/>
        <v>0.15058696619602346</v>
      </c>
      <c r="O34" s="70">
        <v>1258757.95</v>
      </c>
      <c r="P34" s="186">
        <f t="shared" si="26"/>
        <v>328162.74</v>
      </c>
      <c r="Q34" s="183">
        <f t="shared" si="27"/>
        <v>0.3526374695180303</v>
      </c>
      <c r="R34" s="70">
        <f t="shared" si="36"/>
        <v>1426857.95</v>
      </c>
      <c r="S34" s="186">
        <f t="shared" si="28"/>
        <v>168100</v>
      </c>
      <c r="T34" s="183">
        <f t="shared" si="29"/>
        <v>0.1335443402760634</v>
      </c>
      <c r="U34" s="70">
        <f t="shared" si="37"/>
        <v>1574745.7408811445</v>
      </c>
      <c r="V34" s="186">
        <f t="shared" si="38"/>
        <v>1568945.48</v>
      </c>
      <c r="W34" s="186">
        <f t="shared" si="39"/>
        <v>142087.53000000003</v>
      </c>
      <c r="X34" s="209">
        <f t="shared" si="40"/>
        <v>0.09958071159080695</v>
      </c>
      <c r="Y34" s="70">
        <f t="shared" si="41"/>
        <v>1647392.7539999997</v>
      </c>
      <c r="Z34" s="186">
        <f t="shared" si="42"/>
        <v>1749320.7400000002</v>
      </c>
      <c r="AA34" s="196">
        <f t="shared" si="43"/>
        <v>101927.9860000005</v>
      </c>
      <c r="AB34" s="156">
        <f t="shared" si="44"/>
        <v>0.06187230443530318</v>
      </c>
      <c r="AC34" s="177">
        <f t="shared" si="45"/>
        <v>180375.26000000024</v>
      </c>
      <c r="AD34" s="156">
        <f t="shared" si="46"/>
        <v>0.11496591965706816</v>
      </c>
      <c r="AE34" s="245"/>
      <c r="AF34" s="245"/>
      <c r="AG34" s="144"/>
      <c r="AH34" s="150"/>
      <c r="AI34" s="246"/>
      <c r="AJ34" s="150"/>
      <c r="AK34" s="248"/>
    </row>
    <row r="35" spans="2:37" ht="16.5">
      <c r="B35" s="214" t="s">
        <v>7</v>
      </c>
      <c r="C35" s="63">
        <f t="shared" si="30"/>
        <v>350452.36</v>
      </c>
      <c r="D35" s="63">
        <f t="shared" si="31"/>
        <v>372289.39</v>
      </c>
      <c r="E35" s="63">
        <f t="shared" si="32"/>
        <v>459268.11999999994</v>
      </c>
      <c r="F35" s="70">
        <f t="shared" si="33"/>
        <v>669821.56</v>
      </c>
      <c r="G35" s="186">
        <f t="shared" si="47"/>
        <v>210553.44000000012</v>
      </c>
      <c r="H35" s="211">
        <f t="shared" si="48"/>
        <v>0.4584542902738386</v>
      </c>
      <c r="I35" s="186">
        <v>963356.49</v>
      </c>
      <c r="J35" s="186">
        <f t="shared" si="34"/>
        <v>293534.92999999993</v>
      </c>
      <c r="K35" s="211">
        <f t="shared" si="35"/>
        <v>0.43822854851074056</v>
      </c>
      <c r="L35" s="186">
        <v>1116471.96</v>
      </c>
      <c r="M35" s="186">
        <f t="shared" si="24"/>
        <v>153115.46999999997</v>
      </c>
      <c r="N35" s="183">
        <f t="shared" si="25"/>
        <v>0.1589395738642919</v>
      </c>
      <c r="O35" s="70">
        <v>1481662.88</v>
      </c>
      <c r="P35" s="186">
        <f t="shared" si="26"/>
        <v>365190.9199999999</v>
      </c>
      <c r="Q35" s="183">
        <f t="shared" si="27"/>
        <v>0.3270936781968084</v>
      </c>
      <c r="R35" s="70">
        <f t="shared" si="36"/>
        <v>1718215.33</v>
      </c>
      <c r="S35" s="186">
        <f t="shared" si="28"/>
        <v>236552.4500000002</v>
      </c>
      <c r="T35" s="183">
        <f t="shared" si="29"/>
        <v>0.1596533551545816</v>
      </c>
      <c r="U35" s="70">
        <f t="shared" si="37"/>
        <v>1877042.7625258958</v>
      </c>
      <c r="V35" s="186">
        <f t="shared" si="38"/>
        <v>1876153.88</v>
      </c>
      <c r="W35" s="186">
        <f t="shared" si="39"/>
        <v>157938.5499999998</v>
      </c>
      <c r="X35" s="209">
        <f t="shared" si="40"/>
        <v>0.09192011457609321</v>
      </c>
      <c r="Y35" s="70">
        <f t="shared" si="41"/>
        <v>1969961.5739999998</v>
      </c>
      <c r="Z35" s="186">
        <f t="shared" si="42"/>
        <v>2066051.0200000003</v>
      </c>
      <c r="AA35" s="196">
        <f t="shared" si="43"/>
        <v>96089.44600000046</v>
      </c>
      <c r="AB35" s="156">
        <f t="shared" si="44"/>
        <v>0.04877731995801887</v>
      </c>
      <c r="AC35" s="177">
        <f t="shared" si="45"/>
        <v>189897.14000000036</v>
      </c>
      <c r="AD35" s="156">
        <f t="shared" si="46"/>
        <v>0.10121618595591976</v>
      </c>
      <c r="AE35" s="245"/>
      <c r="AF35" s="245"/>
      <c r="AG35" s="144"/>
      <c r="AH35" s="150"/>
      <c r="AI35" s="246"/>
      <c r="AJ35" s="150"/>
      <c r="AK35" s="248"/>
    </row>
    <row r="36" spans="2:37" ht="16.5">
      <c r="B36" s="214" t="s">
        <v>8</v>
      </c>
      <c r="C36" s="63">
        <f t="shared" si="30"/>
        <v>399217.18</v>
      </c>
      <c r="D36" s="63">
        <f t="shared" si="31"/>
        <v>426130.34</v>
      </c>
      <c r="E36" s="63">
        <f t="shared" si="32"/>
        <v>529665.0199999999</v>
      </c>
      <c r="F36" s="70">
        <f t="shared" si="33"/>
        <v>778840.8700000001</v>
      </c>
      <c r="G36" s="186">
        <f t="shared" si="47"/>
        <v>249175.8500000002</v>
      </c>
      <c r="H36" s="211">
        <f t="shared" si="48"/>
        <v>0.4704404493239902</v>
      </c>
      <c r="I36" s="186">
        <v>1085035.7</v>
      </c>
      <c r="J36" s="186">
        <f t="shared" si="34"/>
        <v>306194.82999999984</v>
      </c>
      <c r="K36" s="211">
        <f t="shared" si="35"/>
        <v>0.3931417081386597</v>
      </c>
      <c r="L36" s="186">
        <v>1262498.46</v>
      </c>
      <c r="M36" s="186">
        <f t="shared" si="24"/>
        <v>177462.76</v>
      </c>
      <c r="N36" s="183">
        <f t="shared" si="25"/>
        <v>0.16355476598604085</v>
      </c>
      <c r="O36" s="70">
        <v>1663655.56</v>
      </c>
      <c r="P36" s="186">
        <f t="shared" si="26"/>
        <v>401157.1000000001</v>
      </c>
      <c r="Q36" s="183">
        <f t="shared" si="27"/>
        <v>0.317748585610156</v>
      </c>
      <c r="R36" s="70">
        <f t="shared" si="36"/>
        <v>1909556.05</v>
      </c>
      <c r="S36" s="186">
        <f t="shared" si="28"/>
        <v>245900.49</v>
      </c>
      <c r="T36" s="183">
        <f t="shared" si="29"/>
        <v>0.14780733218599648</v>
      </c>
      <c r="U36" s="70">
        <f t="shared" si="37"/>
        <v>2119995.289688437</v>
      </c>
      <c r="V36" s="186">
        <f t="shared" si="38"/>
        <v>2103543.58</v>
      </c>
      <c r="W36" s="186">
        <f t="shared" si="39"/>
        <v>193987.53000000003</v>
      </c>
      <c r="X36" s="209">
        <f t="shared" si="40"/>
        <v>0.10158776433925573</v>
      </c>
      <c r="Y36" s="70">
        <f t="shared" si="41"/>
        <v>2208720.7589999996</v>
      </c>
      <c r="Z36" s="186">
        <f t="shared" si="42"/>
        <v>2323128.33</v>
      </c>
      <c r="AA36" s="196">
        <f t="shared" si="43"/>
        <v>114407.57100000046</v>
      </c>
      <c r="AB36" s="156">
        <f t="shared" si="44"/>
        <v>0.05179811460268006</v>
      </c>
      <c r="AC36" s="177">
        <f t="shared" si="45"/>
        <v>219584.75</v>
      </c>
      <c r="AD36" s="156">
        <f t="shared" si="46"/>
        <v>0.10438802033281383</v>
      </c>
      <c r="AE36" s="245"/>
      <c r="AF36" s="245"/>
      <c r="AG36" s="144"/>
      <c r="AH36" s="150"/>
      <c r="AI36" s="246"/>
      <c r="AJ36" s="150"/>
      <c r="AK36" s="248"/>
    </row>
    <row r="37" spans="2:37" ht="16.5">
      <c r="B37" s="214" t="s">
        <v>9</v>
      </c>
      <c r="C37" s="63">
        <f t="shared" si="30"/>
        <v>445204.02999999997</v>
      </c>
      <c r="D37" s="63">
        <f t="shared" si="31"/>
        <v>476708.02</v>
      </c>
      <c r="E37" s="63">
        <f t="shared" si="32"/>
        <v>597750.1499999999</v>
      </c>
      <c r="F37" s="70">
        <f t="shared" si="33"/>
        <v>865591.1200000001</v>
      </c>
      <c r="G37" s="186">
        <f t="shared" si="47"/>
        <v>267840.9700000002</v>
      </c>
      <c r="H37" s="211">
        <f t="shared" si="48"/>
        <v>0.4480818114391109</v>
      </c>
      <c r="I37" s="186">
        <v>1193418.27</v>
      </c>
      <c r="J37" s="186">
        <f t="shared" si="34"/>
        <v>327827.1499999999</v>
      </c>
      <c r="K37" s="211">
        <f t="shared" si="35"/>
        <v>0.37873210852717604</v>
      </c>
      <c r="L37" s="186">
        <v>1408770.23</v>
      </c>
      <c r="M37" s="186">
        <f t="shared" si="24"/>
        <v>215351.95999999996</v>
      </c>
      <c r="N37" s="183">
        <f t="shared" si="25"/>
        <v>0.18044969262955893</v>
      </c>
      <c r="O37" s="70">
        <v>1834225.75</v>
      </c>
      <c r="P37" s="186">
        <f t="shared" si="26"/>
        <v>425455.52</v>
      </c>
      <c r="Q37" s="183">
        <f t="shared" si="27"/>
        <v>0.30200490537055147</v>
      </c>
      <c r="R37" s="70">
        <f t="shared" si="36"/>
        <v>2099468.16</v>
      </c>
      <c r="S37" s="186">
        <f t="shared" si="28"/>
        <v>265242.41000000015</v>
      </c>
      <c r="T37" s="183">
        <f t="shared" si="29"/>
        <v>0.1446072872981966</v>
      </c>
      <c r="U37" s="70">
        <f t="shared" si="37"/>
        <v>2348070.383506127</v>
      </c>
      <c r="V37" s="186">
        <f t="shared" si="38"/>
        <v>2354435</v>
      </c>
      <c r="W37" s="186">
        <f t="shared" si="39"/>
        <v>254966.83999999985</v>
      </c>
      <c r="X37" s="209">
        <f t="shared" si="40"/>
        <v>0.12144353739568017</v>
      </c>
      <c r="Y37" s="70">
        <f t="shared" si="41"/>
        <v>2472156.7499999995</v>
      </c>
      <c r="Z37" s="186">
        <f t="shared" si="42"/>
        <v>2572656.2</v>
      </c>
      <c r="AA37" s="196">
        <f t="shared" si="43"/>
        <v>100499.45000000065</v>
      </c>
      <c r="AB37" s="156">
        <f t="shared" si="44"/>
        <v>0.04065253952849093</v>
      </c>
      <c r="AC37" s="177">
        <f t="shared" si="45"/>
        <v>218221.2000000002</v>
      </c>
      <c r="AD37" s="156">
        <f t="shared" si="46"/>
        <v>0.09268516650491528</v>
      </c>
      <c r="AE37" s="245"/>
      <c r="AF37" s="245"/>
      <c r="AG37" s="144"/>
      <c r="AH37" s="150"/>
      <c r="AI37" s="246"/>
      <c r="AJ37" s="150"/>
      <c r="AK37" s="248"/>
    </row>
    <row r="38" spans="2:40" ht="16.5">
      <c r="B38" s="214" t="s">
        <v>10</v>
      </c>
      <c r="C38" s="63">
        <f t="shared" si="30"/>
        <v>506353.76999999996</v>
      </c>
      <c r="D38" s="63">
        <f t="shared" si="31"/>
        <v>550637.74</v>
      </c>
      <c r="E38" s="63">
        <f t="shared" si="32"/>
        <v>670255.0599999999</v>
      </c>
      <c r="F38" s="70">
        <f t="shared" si="33"/>
        <v>1003516.1200000001</v>
      </c>
      <c r="G38" s="186">
        <f t="shared" si="47"/>
        <v>333261.0600000002</v>
      </c>
      <c r="H38" s="211">
        <f t="shared" si="48"/>
        <v>0.49721528398457776</v>
      </c>
      <c r="I38" s="186">
        <v>1351591.96</v>
      </c>
      <c r="J38" s="186">
        <f t="shared" si="34"/>
        <v>348075.83999999985</v>
      </c>
      <c r="K38" s="211">
        <f t="shared" si="35"/>
        <v>0.3468562517959351</v>
      </c>
      <c r="L38" s="186">
        <v>1628664.48</v>
      </c>
      <c r="M38" s="186">
        <f t="shared" si="24"/>
        <v>277072.52</v>
      </c>
      <c r="N38" s="183">
        <f t="shared" si="25"/>
        <v>0.20499716497277776</v>
      </c>
      <c r="O38" s="70">
        <v>2040387.62</v>
      </c>
      <c r="P38" s="186">
        <f t="shared" si="26"/>
        <v>411723.14000000013</v>
      </c>
      <c r="Q38" s="183">
        <f t="shared" si="27"/>
        <v>0.2527980103059656</v>
      </c>
      <c r="R38" s="70">
        <f t="shared" si="36"/>
        <v>2393059.0900000003</v>
      </c>
      <c r="S38" s="186">
        <f t="shared" si="28"/>
        <v>352671.4700000002</v>
      </c>
      <c r="T38" s="188">
        <f t="shared" si="29"/>
        <v>0.1728453292615058</v>
      </c>
      <c r="U38" s="70">
        <f t="shared" si="37"/>
        <v>2670054.643267883</v>
      </c>
      <c r="V38" s="186">
        <f t="shared" si="38"/>
        <v>2676966.9</v>
      </c>
      <c r="W38" s="186">
        <f t="shared" si="39"/>
        <v>283907.8099999996</v>
      </c>
      <c r="X38" s="209">
        <f t="shared" si="40"/>
        <v>0.11863802744628406</v>
      </c>
      <c r="Y38" s="70">
        <f t="shared" si="41"/>
        <v>2810815.2449999996</v>
      </c>
      <c r="Z38" s="186">
        <f t="shared" si="42"/>
        <v>2953341.29</v>
      </c>
      <c r="AA38" s="196">
        <f t="shared" si="43"/>
        <v>142526.0450000004</v>
      </c>
      <c r="AB38" s="156">
        <f t="shared" si="44"/>
        <v>0.05070630140260265</v>
      </c>
      <c r="AC38" s="177">
        <f t="shared" si="45"/>
        <v>276374.39000000013</v>
      </c>
      <c r="AD38" s="156">
        <f t="shared" si="46"/>
        <v>0.10324161647273268</v>
      </c>
      <c r="AE38" s="245"/>
      <c r="AF38" s="245"/>
      <c r="AG38" s="144"/>
      <c r="AH38" s="150"/>
      <c r="AI38" s="246"/>
      <c r="AJ38" s="150"/>
      <c r="AK38" s="248"/>
      <c r="AL38">
        <f>+F38*0.75</f>
        <v>752637.0900000001</v>
      </c>
      <c r="AM38">
        <f>+F38*0.25</f>
        <v>250879.03000000003</v>
      </c>
      <c r="AN38">
        <f>+AM38+AL38</f>
        <v>1003516.1200000001</v>
      </c>
    </row>
    <row r="39" spans="2:40" ht="17.25" thickBot="1">
      <c r="B39" s="214" t="s">
        <v>35</v>
      </c>
      <c r="C39" s="83">
        <f t="shared" si="30"/>
        <v>553536.89</v>
      </c>
      <c r="D39" s="83">
        <f t="shared" si="31"/>
        <v>602809.1799999999</v>
      </c>
      <c r="E39" s="83">
        <f t="shared" si="32"/>
        <v>733006.94</v>
      </c>
      <c r="F39" s="84">
        <f t="shared" si="33"/>
        <v>1117618.86</v>
      </c>
      <c r="G39" s="187">
        <f t="shared" si="47"/>
        <v>384611.92000000016</v>
      </c>
      <c r="H39" s="212">
        <f t="shared" si="48"/>
        <v>0.5247043363600352</v>
      </c>
      <c r="I39" s="193">
        <v>1491383.3</v>
      </c>
      <c r="J39" s="193">
        <f t="shared" si="34"/>
        <v>373764.43999999994</v>
      </c>
      <c r="K39" s="205">
        <f t="shared" si="35"/>
        <v>0.33442925256289957</v>
      </c>
      <c r="L39" s="193">
        <v>1791323.48</v>
      </c>
      <c r="M39" s="187">
        <f t="shared" si="24"/>
        <v>299940.17999999993</v>
      </c>
      <c r="N39" s="174">
        <f t="shared" si="25"/>
        <v>0.20111542083111694</v>
      </c>
      <c r="O39" s="84">
        <v>2220923.33</v>
      </c>
      <c r="P39" s="193">
        <f t="shared" si="26"/>
        <v>429599.8500000001</v>
      </c>
      <c r="Q39" s="192">
        <f t="shared" si="27"/>
        <v>0.23982259753553842</v>
      </c>
      <c r="R39" s="84">
        <f t="shared" si="36"/>
        <v>2631922.0900000003</v>
      </c>
      <c r="S39" s="193">
        <f t="shared" si="28"/>
        <v>410998.76000000024</v>
      </c>
      <c r="T39" s="184">
        <f t="shared" si="29"/>
        <v>0.18505760844972538</v>
      </c>
      <c r="U39" s="84">
        <f t="shared" si="37"/>
        <v>2927740</v>
      </c>
      <c r="V39" s="193">
        <f t="shared" si="38"/>
        <v>2901034.85</v>
      </c>
      <c r="W39" s="193">
        <f t="shared" si="39"/>
        <v>269112.7599999998</v>
      </c>
      <c r="X39" s="210">
        <f t="shared" si="40"/>
        <v>0.10224951605615337</v>
      </c>
      <c r="Y39" s="84">
        <f t="shared" si="41"/>
        <v>3046086.5925</v>
      </c>
      <c r="Z39" s="193">
        <f t="shared" si="42"/>
        <v>3155933.08</v>
      </c>
      <c r="AA39" s="206">
        <f t="shared" si="43"/>
        <v>109846.48750000028</v>
      </c>
      <c r="AB39" s="175">
        <f t="shared" si="44"/>
        <v>0.036061511767413845</v>
      </c>
      <c r="AC39" s="176">
        <f t="shared" si="45"/>
        <v>254898.22999999998</v>
      </c>
      <c r="AD39" s="175">
        <f t="shared" si="46"/>
        <v>0.08786458735578442</v>
      </c>
      <c r="AE39" s="245"/>
      <c r="AF39" s="245"/>
      <c r="AG39" s="144"/>
      <c r="AH39" s="150"/>
      <c r="AI39" s="246"/>
      <c r="AJ39" s="150"/>
      <c r="AK39" s="248"/>
      <c r="AL39">
        <f>+F39*0.75</f>
        <v>838214.145</v>
      </c>
      <c r="AM39">
        <f>+F39*0.25</f>
        <v>279404.715</v>
      </c>
      <c r="AN39">
        <f>+AM39+AL39</f>
        <v>1117618.86</v>
      </c>
    </row>
    <row r="40" spans="2:37" ht="17.25" hidden="1" thickBot="1">
      <c r="B40" s="106"/>
      <c r="C40" s="152"/>
      <c r="D40" s="142"/>
      <c r="E40" s="142"/>
      <c r="F40" s="142"/>
      <c r="G40" s="143"/>
      <c r="H40" s="172"/>
      <c r="I40" s="153"/>
      <c r="J40" s="153"/>
      <c r="K40" s="153"/>
      <c r="L40" s="153"/>
      <c r="M40" s="153"/>
      <c r="N40" s="153"/>
      <c r="O40" s="153"/>
      <c r="P40" s="143"/>
      <c r="Q40" s="143"/>
      <c r="R40" s="143"/>
      <c r="S40" s="143"/>
      <c r="T40" s="143"/>
      <c r="U40" s="153"/>
      <c r="V40" s="141"/>
      <c r="W40" s="173"/>
      <c r="X40" s="149"/>
      <c r="Y40" s="153"/>
      <c r="Z40" s="142"/>
      <c r="AA40" s="144"/>
      <c r="AB40" s="150"/>
      <c r="AC40" s="150"/>
      <c r="AD40" s="150"/>
      <c r="AE40" s="150"/>
      <c r="AF40" s="150"/>
      <c r="AG40" s="150"/>
      <c r="AH40" s="150"/>
      <c r="AI40" s="150"/>
      <c r="AJ40" s="150"/>
      <c r="AK40" s="248"/>
    </row>
    <row r="41" spans="2:37" ht="17.25" customHeight="1" hidden="1" thickBot="1">
      <c r="B41" s="128"/>
      <c r="C41" s="127"/>
      <c r="D41" s="114">
        <f>+(D29-C29)/C29</f>
        <v>0.17614394177877918</v>
      </c>
      <c r="E41" s="114">
        <f>+(E32-D32)/D32</f>
        <v>0.1930236159158006</v>
      </c>
      <c r="F41" s="114">
        <f>+(F32-E32)/E32</f>
        <v>0.22615940732501774</v>
      </c>
      <c r="G41" s="114"/>
      <c r="H41" s="114"/>
      <c r="I41" s="114">
        <f>+(I32-F32)/F32</f>
        <v>0.6429359503281346</v>
      </c>
      <c r="J41" s="114"/>
      <c r="K41" s="114"/>
      <c r="L41" s="114">
        <f>+(L32-I32)/I32</f>
        <v>0.11967636010117444</v>
      </c>
      <c r="M41" s="114"/>
      <c r="N41" s="114"/>
      <c r="O41" s="114">
        <f>+(O32-L32)/L32</f>
        <v>0.4140454354383534</v>
      </c>
      <c r="P41" s="114"/>
      <c r="Q41" s="114"/>
      <c r="R41" s="114">
        <f>+(R32-O32)/O32</f>
        <v>0.10969570709195635</v>
      </c>
      <c r="S41" s="114"/>
      <c r="T41" s="114"/>
      <c r="U41" s="114">
        <f>+(U32-R32)/R32</f>
        <v>0.10214116521535331</v>
      </c>
      <c r="V41" s="114">
        <f>+(V32-R32)/R32</f>
        <v>0.134442228926823</v>
      </c>
      <c r="W41" s="114"/>
      <c r="X41" s="114"/>
      <c r="Y41" s="114"/>
      <c r="Z41" s="114"/>
      <c r="AA41" s="103" t="s">
        <v>37</v>
      </c>
      <c r="AB41" s="74"/>
      <c r="AC41" s="74"/>
      <c r="AD41" s="74"/>
      <c r="AE41" s="249"/>
      <c r="AF41" s="249"/>
      <c r="AG41" s="249"/>
      <c r="AH41" s="249"/>
      <c r="AI41" s="249"/>
      <c r="AJ41" s="249"/>
      <c r="AK41" s="247"/>
    </row>
    <row r="42" spans="2:37" s="82" customFormat="1" ht="17.25" customHeight="1" hidden="1">
      <c r="B42" s="128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133"/>
      <c r="AC42" s="133"/>
      <c r="AD42" s="133"/>
      <c r="AE42" s="249"/>
      <c r="AF42" s="249"/>
      <c r="AG42" s="249"/>
      <c r="AH42" s="249"/>
      <c r="AI42" s="249"/>
      <c r="AJ42" s="249"/>
      <c r="AK42" s="247"/>
    </row>
    <row r="43" spans="31:37" ht="17.25" customHeight="1" hidden="1" thickBot="1">
      <c r="AE43" s="247"/>
      <c r="AF43" s="247"/>
      <c r="AG43" s="247"/>
      <c r="AH43" s="247"/>
      <c r="AI43" s="247"/>
      <c r="AJ43" s="247"/>
      <c r="AK43" s="247"/>
    </row>
    <row r="44" spans="3:37" ht="17.25" customHeight="1" hidden="1" thickBot="1">
      <c r="C44" s="39" t="s">
        <v>36</v>
      </c>
      <c r="D44" s="39"/>
      <c r="E44" s="102">
        <f>+(E39-D39)/D39</f>
        <v>0.21598503194659383</v>
      </c>
      <c r="F44" s="102">
        <f>+(F39-E39)/E39</f>
        <v>0.5247043363600352</v>
      </c>
      <c r="G44" s="102"/>
      <c r="H44" s="102"/>
      <c r="I44" s="102">
        <f>+(I39-F39)/F39</f>
        <v>0.33442925256289957</v>
      </c>
      <c r="J44" s="102"/>
      <c r="K44" s="102"/>
      <c r="L44" s="102">
        <f>+(L39-I39)/I39</f>
        <v>0.20111542083111694</v>
      </c>
      <c r="M44" s="102"/>
      <c r="N44" s="102"/>
      <c r="O44" s="102">
        <f>+(O39-L39)/L39</f>
        <v>0.23982259753553842</v>
      </c>
      <c r="P44" s="102"/>
      <c r="Q44" s="102"/>
      <c r="R44" s="102"/>
      <c r="S44" s="102"/>
      <c r="T44" s="102"/>
      <c r="U44" s="102">
        <f>+(U39-O39)/O39</f>
        <v>0.31825352116049854</v>
      </c>
      <c r="V44" s="4"/>
      <c r="W44" s="4"/>
      <c r="X44" s="4"/>
      <c r="Y44" s="4"/>
      <c r="Z44" s="4"/>
      <c r="AA44" s="107"/>
      <c r="AE44" s="247"/>
      <c r="AF44" s="247"/>
      <c r="AG44" s="247"/>
      <c r="AH44" s="247"/>
      <c r="AI44" s="247"/>
      <c r="AJ44" s="247"/>
      <c r="AK44" s="247"/>
    </row>
    <row r="45" spans="3:37" ht="6.75" customHeight="1" hidden="1" thickBot="1">
      <c r="C45" s="39"/>
      <c r="D45" s="39"/>
      <c r="AE45" s="247"/>
      <c r="AF45" s="247"/>
      <c r="AG45" s="247"/>
      <c r="AH45" s="247"/>
      <c r="AI45" s="247"/>
      <c r="AJ45" s="247"/>
      <c r="AK45" s="247"/>
    </row>
    <row r="46" spans="3:37" ht="13.5" hidden="1" thickBot="1">
      <c r="C46" s="16" t="s">
        <v>19</v>
      </c>
      <c r="D46" s="16" t="s">
        <v>18</v>
      </c>
      <c r="E46" s="21" t="s">
        <v>17</v>
      </c>
      <c r="F46" s="52" t="s">
        <v>16</v>
      </c>
      <c r="G46" s="52"/>
      <c r="H46" s="52"/>
      <c r="I46" s="52" t="s">
        <v>34</v>
      </c>
      <c r="J46" s="52"/>
      <c r="K46" s="52"/>
      <c r="L46" s="52" t="s">
        <v>38</v>
      </c>
      <c r="M46" s="146"/>
      <c r="N46" s="146"/>
      <c r="O46" s="53"/>
      <c r="P46" s="53"/>
      <c r="Q46" s="53"/>
      <c r="R46" s="53"/>
      <c r="S46" s="53"/>
      <c r="T46" s="53"/>
      <c r="U46" s="46" t="s">
        <v>41</v>
      </c>
      <c r="V46" s="51"/>
      <c r="W46" s="157"/>
      <c r="X46" s="157"/>
      <c r="Y46" s="157"/>
      <c r="Z46" s="157"/>
      <c r="AB46" s="42"/>
      <c r="AC46" s="42"/>
      <c r="AD46" s="42"/>
      <c r="AE46" s="248"/>
      <c r="AF46" s="248"/>
      <c r="AG46" s="248"/>
      <c r="AH46" s="248"/>
      <c r="AI46" s="248"/>
      <c r="AJ46" s="248"/>
      <c r="AK46" s="247"/>
    </row>
    <row r="47" spans="3:37" ht="15" hidden="1" thickBot="1">
      <c r="C47" s="17" t="s">
        <v>11</v>
      </c>
      <c r="D47" s="17" t="s">
        <v>11</v>
      </c>
      <c r="E47" s="6" t="s">
        <v>11</v>
      </c>
      <c r="F47" s="56" t="s">
        <v>11</v>
      </c>
      <c r="G47" s="56"/>
      <c r="H47" s="56"/>
      <c r="I47" s="56" t="s">
        <v>11</v>
      </c>
      <c r="J47" s="56"/>
      <c r="K47" s="56"/>
      <c r="L47" s="56" t="s">
        <v>11</v>
      </c>
      <c r="M47" s="55"/>
      <c r="N47" s="55"/>
      <c r="O47" s="55"/>
      <c r="P47" s="55"/>
      <c r="Q47" s="55"/>
      <c r="R47" s="55"/>
      <c r="S47" s="55"/>
      <c r="T47" s="55"/>
      <c r="U47" s="95" t="s">
        <v>13</v>
      </c>
      <c r="V47" s="30" t="s">
        <v>11</v>
      </c>
      <c r="W47" s="158"/>
      <c r="X47" s="158"/>
      <c r="Y47" s="158"/>
      <c r="Z47" s="158"/>
      <c r="AE47" s="247"/>
      <c r="AF47" s="247"/>
      <c r="AG47" s="247"/>
      <c r="AH47" s="247"/>
      <c r="AI47" s="247"/>
      <c r="AJ47" s="247"/>
      <c r="AK47" s="247"/>
    </row>
    <row r="48" spans="2:37" ht="15" hidden="1">
      <c r="B48" s="7" t="s">
        <v>20</v>
      </c>
      <c r="C48" s="18">
        <v>43788.94</v>
      </c>
      <c r="D48" s="13">
        <v>49761.12</v>
      </c>
      <c r="E48" s="13">
        <v>50109.56</v>
      </c>
      <c r="F48" s="9">
        <v>74335.89</v>
      </c>
      <c r="G48" s="47"/>
      <c r="H48" s="47"/>
      <c r="I48" s="47">
        <v>98839.5</v>
      </c>
      <c r="J48" s="47"/>
      <c r="K48" s="47"/>
      <c r="L48" s="47">
        <v>123391.27</v>
      </c>
      <c r="M48" s="147"/>
      <c r="N48" s="147"/>
      <c r="O48" s="96">
        <v>175096.68</v>
      </c>
      <c r="P48" s="96"/>
      <c r="Q48" s="96"/>
      <c r="R48" s="96"/>
      <c r="S48" s="96"/>
      <c r="T48" s="96"/>
      <c r="U48" s="9">
        <v>151940.81281547283</v>
      </c>
      <c r="V48" s="91">
        <v>175096.68</v>
      </c>
      <c r="W48" s="136"/>
      <c r="X48" s="136"/>
      <c r="Y48" s="136"/>
      <c r="Z48" s="136"/>
      <c r="AA48" s="28"/>
      <c r="AE48" s="247"/>
      <c r="AF48" s="247"/>
      <c r="AG48" s="247"/>
      <c r="AH48" s="247"/>
      <c r="AI48" s="247"/>
      <c r="AJ48" s="247"/>
      <c r="AK48" s="247"/>
    </row>
    <row r="49" spans="2:37" ht="15" hidden="1">
      <c r="B49" s="7" t="s">
        <v>21</v>
      </c>
      <c r="C49" s="19">
        <v>52780.66</v>
      </c>
      <c r="D49" s="14">
        <v>63818.63</v>
      </c>
      <c r="E49" s="14">
        <v>75135.86</v>
      </c>
      <c r="F49" s="8">
        <v>102324.63</v>
      </c>
      <c r="G49" s="48"/>
      <c r="H49" s="48"/>
      <c r="I49" s="48">
        <v>153856.14</v>
      </c>
      <c r="J49" s="48"/>
      <c r="K49" s="48"/>
      <c r="L49" s="48">
        <v>149643.23</v>
      </c>
      <c r="M49" s="48"/>
      <c r="N49" s="48"/>
      <c r="O49" s="97">
        <v>220840.93</v>
      </c>
      <c r="P49" s="97"/>
      <c r="Q49" s="97"/>
      <c r="R49" s="97"/>
      <c r="S49" s="97"/>
      <c r="T49" s="97"/>
      <c r="U49" s="8">
        <v>184266.79617231223</v>
      </c>
      <c r="V49" s="92">
        <v>220840.93</v>
      </c>
      <c r="W49" s="136"/>
      <c r="X49" s="136"/>
      <c r="Y49" s="136"/>
      <c r="Z49" s="136"/>
      <c r="AA49" s="28"/>
      <c r="AE49" s="247"/>
      <c r="AF49" s="247"/>
      <c r="AG49" s="247"/>
      <c r="AH49" s="247"/>
      <c r="AI49" s="247"/>
      <c r="AJ49" s="247"/>
      <c r="AK49" s="247"/>
    </row>
    <row r="50" spans="2:37" ht="15" hidden="1">
      <c r="B50" s="36" t="s">
        <v>22</v>
      </c>
      <c r="C50" s="37">
        <v>47077.71</v>
      </c>
      <c r="D50" s="26">
        <v>37079.12</v>
      </c>
      <c r="E50" s="26">
        <v>50619.32</v>
      </c>
      <c r="F50" s="22">
        <v>60264.21</v>
      </c>
      <c r="G50" s="41"/>
      <c r="H50" s="41"/>
      <c r="I50" s="41">
        <v>105581.9</v>
      </c>
      <c r="J50" s="41"/>
      <c r="K50" s="41"/>
      <c r="L50" s="48">
        <v>131032</v>
      </c>
      <c r="M50" s="48"/>
      <c r="N50" s="48"/>
      <c r="O50" s="97">
        <v>178492.41</v>
      </c>
      <c r="P50" s="97"/>
      <c r="Q50" s="97"/>
      <c r="R50" s="97"/>
      <c r="S50" s="97"/>
      <c r="T50" s="97"/>
      <c r="U50" s="8">
        <v>161349.40976648536</v>
      </c>
      <c r="V50" s="93">
        <v>178492.41</v>
      </c>
      <c r="W50" s="137"/>
      <c r="X50" s="137"/>
      <c r="Y50" s="137"/>
      <c r="Z50" s="137"/>
      <c r="AA50" s="28"/>
      <c r="AE50" s="247"/>
      <c r="AF50" s="247"/>
      <c r="AG50" s="247"/>
      <c r="AH50" s="247"/>
      <c r="AI50" s="247"/>
      <c r="AJ50" s="247"/>
      <c r="AK50" s="247"/>
    </row>
    <row r="51" spans="2:37" ht="15" hidden="1">
      <c r="B51" s="7" t="s">
        <v>23</v>
      </c>
      <c r="C51" s="19">
        <v>33563.92</v>
      </c>
      <c r="D51" s="14">
        <v>45606.19</v>
      </c>
      <c r="E51" s="14">
        <v>55771.71</v>
      </c>
      <c r="F51" s="8">
        <v>59615.54</v>
      </c>
      <c r="G51" s="48"/>
      <c r="H51" s="48"/>
      <c r="I51" s="48">
        <v>101570.06</v>
      </c>
      <c r="J51" s="48"/>
      <c r="K51" s="48"/>
      <c r="L51" s="48">
        <v>117783.1</v>
      </c>
      <c r="M51" s="48"/>
      <c r="N51" s="48"/>
      <c r="O51" s="97">
        <v>158377.47</v>
      </c>
      <c r="P51" s="97"/>
      <c r="Q51" s="97"/>
      <c r="R51" s="97"/>
      <c r="S51" s="97"/>
      <c r="T51" s="97"/>
      <c r="U51" s="8">
        <v>145035.0575849176</v>
      </c>
      <c r="V51" s="92">
        <v>158377.47</v>
      </c>
      <c r="W51" s="136"/>
      <c r="X51" s="136"/>
      <c r="Y51" s="136"/>
      <c r="Z51" s="136"/>
      <c r="AA51" s="28"/>
      <c r="AE51" s="247"/>
      <c r="AF51" s="247"/>
      <c r="AG51" s="247"/>
      <c r="AH51" s="247"/>
      <c r="AI51" s="247"/>
      <c r="AJ51" s="247"/>
      <c r="AK51" s="247"/>
    </row>
    <row r="52" spans="2:37" ht="15" hidden="1">
      <c r="B52" s="7" t="s">
        <v>24</v>
      </c>
      <c r="C52" s="19">
        <v>49010.57</v>
      </c>
      <c r="D52" s="14">
        <v>54051.72</v>
      </c>
      <c r="E52" s="14">
        <v>66997.38</v>
      </c>
      <c r="F52" s="8">
        <v>69632.41</v>
      </c>
      <c r="G52" s="48"/>
      <c r="H52" s="48"/>
      <c r="I52" s="48">
        <v>141750.66</v>
      </c>
      <c r="J52" s="48"/>
      <c r="K52" s="48"/>
      <c r="L52" s="48">
        <v>151745.75</v>
      </c>
      <c r="M52" s="48"/>
      <c r="N52" s="48"/>
      <c r="O52" s="97">
        <v>219686.94</v>
      </c>
      <c r="P52" s="97"/>
      <c r="Q52" s="97"/>
      <c r="R52" s="97"/>
      <c r="S52" s="97"/>
      <c r="T52" s="97"/>
      <c r="U52" s="8">
        <v>186855.78482410897</v>
      </c>
      <c r="V52" s="92">
        <v>219686.94</v>
      </c>
      <c r="W52" s="136"/>
      <c r="X52" s="136"/>
      <c r="Y52" s="136"/>
      <c r="Z52" s="136"/>
      <c r="AA52" s="28"/>
      <c r="AE52" s="247"/>
      <c r="AF52" s="247"/>
      <c r="AG52" s="247"/>
      <c r="AH52" s="247"/>
      <c r="AI52" s="247"/>
      <c r="AJ52" s="247"/>
      <c r="AK52" s="247"/>
    </row>
    <row r="53" spans="2:37" ht="15" hidden="1">
      <c r="B53" s="7" t="s">
        <v>25</v>
      </c>
      <c r="C53" s="19">
        <v>38901.18</v>
      </c>
      <c r="D53" s="14">
        <v>37966.8</v>
      </c>
      <c r="E53" s="14">
        <v>56668.17</v>
      </c>
      <c r="F53" s="8">
        <v>105392.3</v>
      </c>
      <c r="G53" s="48"/>
      <c r="H53" s="48"/>
      <c r="I53" s="48">
        <v>107743.55</v>
      </c>
      <c r="J53" s="48"/>
      <c r="K53" s="48"/>
      <c r="L53" s="48">
        <v>116439.6</v>
      </c>
      <c r="M53" s="48"/>
      <c r="N53" s="48"/>
      <c r="O53" s="97">
        <v>164543.58</v>
      </c>
      <c r="P53" s="97"/>
      <c r="Q53" s="97"/>
      <c r="R53" s="97"/>
      <c r="S53" s="97"/>
      <c r="T53" s="97"/>
      <c r="U53" s="8">
        <v>143380.70649494513</v>
      </c>
      <c r="V53" s="92">
        <v>164543.58</v>
      </c>
      <c r="W53" s="136"/>
      <c r="X53" s="136"/>
      <c r="Y53" s="136"/>
      <c r="Z53" s="136"/>
      <c r="AA53" s="28"/>
      <c r="AE53" s="247"/>
      <c r="AF53" s="247"/>
      <c r="AG53" s="247"/>
      <c r="AH53" s="247"/>
      <c r="AI53" s="247"/>
      <c r="AJ53" s="247"/>
      <c r="AK53" s="247"/>
    </row>
    <row r="54" spans="2:37" ht="15" hidden="1">
      <c r="B54" s="7" t="s">
        <v>26</v>
      </c>
      <c r="C54" s="19">
        <v>34430.64</v>
      </c>
      <c r="D54" s="14">
        <v>31519.34</v>
      </c>
      <c r="E54" s="14">
        <v>36868.57</v>
      </c>
      <c r="F54" s="8">
        <v>74903.03</v>
      </c>
      <c r="G54" s="48"/>
      <c r="H54" s="48"/>
      <c r="I54" s="48">
        <v>99458.6</v>
      </c>
      <c r="J54" s="48"/>
      <c r="K54" s="48"/>
      <c r="L54" s="48">
        <v>140560</v>
      </c>
      <c r="M54" s="48"/>
      <c r="N54" s="48"/>
      <c r="O54" s="97">
        <v>141719.94</v>
      </c>
      <c r="P54" s="97"/>
      <c r="Q54" s="97"/>
      <c r="R54" s="97"/>
      <c r="S54" s="97"/>
      <c r="T54" s="97"/>
      <c r="U54" s="8">
        <v>173081.94209641294</v>
      </c>
      <c r="V54" s="92">
        <v>141719.94</v>
      </c>
      <c r="W54" s="136"/>
      <c r="X54" s="136"/>
      <c r="Y54" s="136"/>
      <c r="Z54" s="136"/>
      <c r="AA54" s="28"/>
      <c r="AE54" s="247"/>
      <c r="AF54" s="247"/>
      <c r="AG54" s="247"/>
      <c r="AH54" s="247"/>
      <c r="AI54" s="247"/>
      <c r="AJ54" s="247"/>
      <c r="AK54" s="247"/>
    </row>
    <row r="55" spans="2:37" ht="15" hidden="1">
      <c r="B55" s="7" t="s">
        <v>7</v>
      </c>
      <c r="C55" s="19">
        <v>50898.74</v>
      </c>
      <c r="D55" s="14">
        <v>52486.47</v>
      </c>
      <c r="E55" s="14">
        <v>67097.55</v>
      </c>
      <c r="F55" s="8">
        <v>123353.55</v>
      </c>
      <c r="G55" s="48"/>
      <c r="H55" s="48"/>
      <c r="I55" s="48">
        <v>154556.08</v>
      </c>
      <c r="J55" s="48"/>
      <c r="K55" s="48"/>
      <c r="L55" s="48">
        <v>185876.75</v>
      </c>
      <c r="M55" s="48"/>
      <c r="N55" s="48"/>
      <c r="O55" s="97">
        <v>222904.93</v>
      </c>
      <c r="P55" s="97"/>
      <c r="Q55" s="97"/>
      <c r="R55" s="97"/>
      <c r="S55" s="97"/>
      <c r="T55" s="97"/>
      <c r="U55" s="8">
        <v>228883.81389135902</v>
      </c>
      <c r="V55" s="92">
        <v>222904.93</v>
      </c>
      <c r="W55" s="136"/>
      <c r="X55" s="136"/>
      <c r="Y55" s="136"/>
      <c r="Z55" s="136"/>
      <c r="AE55" s="247"/>
      <c r="AF55" s="247"/>
      <c r="AG55" s="247"/>
      <c r="AH55" s="247"/>
      <c r="AI55" s="247"/>
      <c r="AJ55" s="247"/>
      <c r="AK55" s="247"/>
    </row>
    <row r="56" spans="2:37" ht="15" hidden="1">
      <c r="B56" s="7" t="s">
        <v>27</v>
      </c>
      <c r="C56" s="19">
        <v>48764.82</v>
      </c>
      <c r="D56" s="14">
        <v>53840.95</v>
      </c>
      <c r="E56" s="14">
        <v>70396.9</v>
      </c>
      <c r="F56" s="8">
        <v>109019.31</v>
      </c>
      <c r="G56" s="48"/>
      <c r="H56" s="48"/>
      <c r="I56" s="48">
        <v>121679.21</v>
      </c>
      <c r="J56" s="48"/>
      <c r="K56" s="48"/>
      <c r="L56" s="48">
        <v>146026.5</v>
      </c>
      <c r="M56" s="48"/>
      <c r="N56" s="48"/>
      <c r="O56" s="97">
        <v>181992.68</v>
      </c>
      <c r="P56" s="97"/>
      <c r="Q56" s="97"/>
      <c r="R56" s="97"/>
      <c r="S56" s="97"/>
      <c r="T56" s="97"/>
      <c r="U56" s="8">
        <v>179813.24855963181</v>
      </c>
      <c r="V56" s="92">
        <v>181992.68</v>
      </c>
      <c r="W56" s="136"/>
      <c r="X56" s="136"/>
      <c r="Y56" s="136"/>
      <c r="Z56" s="136"/>
      <c r="AE56" s="247"/>
      <c r="AF56" s="247"/>
      <c r="AG56" s="247"/>
      <c r="AH56" s="247"/>
      <c r="AI56" s="247"/>
      <c r="AJ56" s="247"/>
      <c r="AK56" s="247"/>
    </row>
    <row r="57" spans="2:37" ht="15" hidden="1">
      <c r="B57" s="7" t="s">
        <v>28</v>
      </c>
      <c r="C57" s="19">
        <v>45986.85</v>
      </c>
      <c r="D57" s="14">
        <v>50577.68</v>
      </c>
      <c r="E57" s="14">
        <v>68085.13</v>
      </c>
      <c r="F57" s="8">
        <v>86750.25</v>
      </c>
      <c r="G57" s="48"/>
      <c r="H57" s="48"/>
      <c r="I57" s="48">
        <v>108382.57</v>
      </c>
      <c r="J57" s="48"/>
      <c r="K57" s="48"/>
      <c r="L57" s="48">
        <v>146271.77</v>
      </c>
      <c r="M57" s="48"/>
      <c r="N57" s="48"/>
      <c r="O57" s="97">
        <v>170570.19</v>
      </c>
      <c r="P57" s="97"/>
      <c r="Q57" s="97"/>
      <c r="R57" s="97"/>
      <c r="S57" s="97"/>
      <c r="T57" s="97"/>
      <c r="U57" s="8">
        <v>180115.26768269658</v>
      </c>
      <c r="V57" s="92">
        <v>170570.19</v>
      </c>
      <c r="W57" s="136"/>
      <c r="X57" s="136"/>
      <c r="Y57" s="136"/>
      <c r="Z57" s="136"/>
      <c r="AE57" s="247"/>
      <c r="AF57" s="247"/>
      <c r="AG57" s="247"/>
      <c r="AH57" s="247"/>
      <c r="AI57" s="247"/>
      <c r="AJ57" s="247"/>
      <c r="AK57" s="247"/>
    </row>
    <row r="58" spans="2:37" ht="15" hidden="1">
      <c r="B58" s="7" t="s">
        <v>29</v>
      </c>
      <c r="C58" s="19">
        <v>61149.74</v>
      </c>
      <c r="D58" s="14">
        <v>73929.72</v>
      </c>
      <c r="E58" s="14">
        <v>72504.91</v>
      </c>
      <c r="F58" s="8">
        <v>137925</v>
      </c>
      <c r="G58" s="48"/>
      <c r="H58" s="48"/>
      <c r="I58" s="48">
        <v>158173.69</v>
      </c>
      <c r="J58" s="48"/>
      <c r="K58" s="48"/>
      <c r="L58" s="48">
        <v>219894.25</v>
      </c>
      <c r="M58" s="48"/>
      <c r="N58" s="48"/>
      <c r="O58" s="97">
        <v>206161.87</v>
      </c>
      <c r="P58" s="97"/>
      <c r="Q58" s="97"/>
      <c r="R58" s="97"/>
      <c r="S58" s="97"/>
      <c r="T58" s="97"/>
      <c r="U58" s="8">
        <v>270772.0819993893</v>
      </c>
      <c r="V58" s="92">
        <v>206161.87</v>
      </c>
      <c r="W58" s="136"/>
      <c r="X58" s="136"/>
      <c r="Y58" s="136"/>
      <c r="Z58" s="136"/>
      <c r="AE58" s="247"/>
      <c r="AF58" s="247"/>
      <c r="AG58" s="247"/>
      <c r="AH58" s="247"/>
      <c r="AI58" s="247"/>
      <c r="AJ58" s="247"/>
      <c r="AK58" s="247"/>
    </row>
    <row r="59" spans="2:37" ht="15.75" hidden="1" thickBot="1">
      <c r="B59" s="7" t="s">
        <v>30</v>
      </c>
      <c r="C59" s="20">
        <v>47183.12</v>
      </c>
      <c r="D59" s="15">
        <v>52171.44</v>
      </c>
      <c r="E59" s="15">
        <v>62751.88</v>
      </c>
      <c r="F59" s="10">
        <v>114102.74</v>
      </c>
      <c r="G59" s="49"/>
      <c r="H59" s="49"/>
      <c r="I59" s="49">
        <v>139791.34</v>
      </c>
      <c r="J59" s="145"/>
      <c r="K59" s="145"/>
      <c r="L59" s="48">
        <v>162659</v>
      </c>
      <c r="M59" s="145"/>
      <c r="N59" s="145"/>
      <c r="O59" s="98">
        <v>180535.71</v>
      </c>
      <c r="P59" s="98"/>
      <c r="Q59" s="98"/>
      <c r="R59" s="98"/>
      <c r="S59" s="98"/>
      <c r="T59" s="98"/>
      <c r="U59" s="8">
        <v>200294.0781122683</v>
      </c>
      <c r="V59" s="94">
        <v>180535.71</v>
      </c>
      <c r="W59" s="136"/>
      <c r="X59" s="136"/>
      <c r="Y59" s="136"/>
      <c r="Z59" s="136"/>
      <c r="AE59" s="247"/>
      <c r="AF59" s="247"/>
      <c r="AG59" s="247"/>
      <c r="AH59" s="247"/>
      <c r="AI59" s="247"/>
      <c r="AJ59" s="247"/>
      <c r="AK59" s="247"/>
    </row>
    <row r="60" spans="3:37" ht="13.5" hidden="1" thickBot="1">
      <c r="C60" s="34">
        <f>SUM(C48:C59)</f>
        <v>553536.89</v>
      </c>
      <c r="D60" s="34">
        <f>SUM(D48:D59)</f>
        <v>602809.1799999999</v>
      </c>
      <c r="E60" s="34">
        <f>SUM(E48:E59)</f>
        <v>733006.94</v>
      </c>
      <c r="F60" s="34">
        <f>SUM(F48:F59)</f>
        <v>1117618.86</v>
      </c>
      <c r="G60" s="34"/>
      <c r="H60" s="34"/>
      <c r="I60" s="34">
        <f>SUM(I48:I59)</f>
        <v>1491383.3</v>
      </c>
      <c r="J60" s="34"/>
      <c r="K60" s="34"/>
      <c r="L60" s="34">
        <f>SUM(L48:L59)</f>
        <v>1791323.22</v>
      </c>
      <c r="M60" s="34"/>
      <c r="N60" s="34"/>
      <c r="O60" s="34">
        <f>SUM(O48:O59)</f>
        <v>2220923.3299999996</v>
      </c>
      <c r="P60" s="34"/>
      <c r="Q60" s="34"/>
      <c r="R60" s="34"/>
      <c r="S60" s="34"/>
      <c r="T60" s="34"/>
      <c r="U60" s="34">
        <f>SUM(U48:U59)</f>
        <v>2205789</v>
      </c>
      <c r="V60" s="33">
        <f>SUM(V48:V59)</f>
        <v>2220923.3299999996</v>
      </c>
      <c r="W60" s="50"/>
      <c r="X60" s="50"/>
      <c r="Y60" s="50"/>
      <c r="Z60" s="50"/>
      <c r="AA60" s="35"/>
      <c r="AB60" s="4"/>
      <c r="AC60" s="4"/>
      <c r="AD60" s="4"/>
      <c r="AE60" s="166"/>
      <c r="AF60" s="166"/>
      <c r="AG60" s="166"/>
      <c r="AH60" s="166"/>
      <c r="AI60" s="166"/>
      <c r="AJ60" s="166"/>
      <c r="AK60" s="247"/>
    </row>
    <row r="61" spans="21:37" ht="12.75" hidden="1">
      <c r="U61" s="27">
        <f>+U60*0.75</f>
        <v>1654341.75</v>
      </c>
      <c r="AE61" s="247"/>
      <c r="AF61" s="247"/>
      <c r="AG61" s="247"/>
      <c r="AH61" s="247"/>
      <c r="AI61" s="247"/>
      <c r="AJ61" s="247"/>
      <c r="AK61" s="247"/>
    </row>
    <row r="62" spans="21:37" ht="12.75" hidden="1">
      <c r="U62" s="54">
        <v>2205789</v>
      </c>
      <c r="AE62" s="247"/>
      <c r="AF62" s="247"/>
      <c r="AG62" s="247"/>
      <c r="AH62" s="247"/>
      <c r="AI62" s="247"/>
      <c r="AJ62" s="247"/>
      <c r="AK62" s="247"/>
    </row>
    <row r="63" spans="3:37" s="82" customFormat="1" ht="12.75" hidden="1">
      <c r="C63" s="159" t="s">
        <v>19</v>
      </c>
      <c r="D63" s="160" t="s">
        <v>18</v>
      </c>
      <c r="E63" s="159" t="s">
        <v>17</v>
      </c>
      <c r="F63" s="161" t="s">
        <v>33</v>
      </c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E63" s="247"/>
      <c r="AF63" s="247"/>
      <c r="AG63" s="247"/>
      <c r="AH63" s="247"/>
      <c r="AI63" s="247"/>
      <c r="AJ63" s="247"/>
      <c r="AK63" s="247"/>
    </row>
    <row r="64" spans="2:37" ht="13.5" hidden="1" thickBot="1">
      <c r="B64" t="s">
        <v>15</v>
      </c>
      <c r="C64" s="34">
        <f>+C16</f>
        <v>45986.85</v>
      </c>
      <c r="D64" s="34">
        <f>+D16</f>
        <v>50577.68</v>
      </c>
      <c r="E64" s="34">
        <f>+E16</f>
        <v>68085.13</v>
      </c>
      <c r="F64" s="33">
        <f>+F16</f>
        <v>86750.25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4"/>
      <c r="V64" s="4"/>
      <c r="W64" s="4"/>
      <c r="X64" s="4"/>
      <c r="Y64" s="4"/>
      <c r="Z64" s="4"/>
      <c r="AE64" s="247"/>
      <c r="AF64" s="247"/>
      <c r="AG64" s="247"/>
      <c r="AH64" s="247"/>
      <c r="AI64" s="247"/>
      <c r="AJ64" s="247"/>
      <c r="AK64" s="247"/>
    </row>
    <row r="65" spans="2:37" ht="13.5" hidden="1" thickBot="1">
      <c r="B65" t="s">
        <v>32</v>
      </c>
      <c r="C65" s="34">
        <f>+C37</f>
        <v>445204.02999999997</v>
      </c>
      <c r="D65" s="34">
        <f>+D37</f>
        <v>476708.02</v>
      </c>
      <c r="E65" s="34">
        <f>+E37</f>
        <v>597750.1499999999</v>
      </c>
      <c r="F65" s="31">
        <f>+F37</f>
        <v>865591.1200000001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4"/>
      <c r="V65" s="4"/>
      <c r="W65" s="4"/>
      <c r="X65" s="4"/>
      <c r="Y65" s="4"/>
      <c r="Z65" s="4"/>
      <c r="AE65" s="247"/>
      <c r="AF65" s="247"/>
      <c r="AG65" s="247"/>
      <c r="AH65" s="247"/>
      <c r="AI65" s="247"/>
      <c r="AJ65" s="247"/>
      <c r="AK65" s="247"/>
    </row>
    <row r="66" spans="8:37" ht="12.75">
      <c r="H66" s="234"/>
      <c r="AE66" s="247"/>
      <c r="AF66" s="247"/>
      <c r="AG66" s="247"/>
      <c r="AH66" s="247"/>
      <c r="AI66" s="247"/>
      <c r="AJ66" s="247"/>
      <c r="AK66" s="247"/>
    </row>
    <row r="68" spans="3:36" ht="19.5" customHeight="1"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140"/>
      <c r="AD68" s="140"/>
      <c r="AE68" s="140"/>
      <c r="AF68" s="140"/>
      <c r="AG68" s="140"/>
      <c r="AH68" s="140"/>
      <c r="AI68" s="140"/>
      <c r="AJ68" s="140"/>
    </row>
    <row r="69" spans="3:36" ht="15.75"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139"/>
      <c r="AD69" s="139"/>
      <c r="AE69" s="139"/>
      <c r="AF69" s="139"/>
      <c r="AG69" s="139"/>
      <c r="AH69" s="139"/>
      <c r="AI69" s="139"/>
      <c r="AJ69" s="139"/>
    </row>
    <row r="70" ht="0.75" customHeight="1"/>
    <row r="71" ht="5.25" customHeight="1"/>
    <row r="72" ht="3.75" customHeight="1"/>
    <row r="78" spans="41:44" ht="16.5">
      <c r="AO78" s="81" t="s">
        <v>0</v>
      </c>
      <c r="AP78" s="81"/>
      <c r="AQ78" s="81"/>
      <c r="AR78" s="42">
        <v>0.4190362089635676</v>
      </c>
    </row>
    <row r="79" spans="41:44" ht="16.5">
      <c r="AO79" s="81" t="s">
        <v>1</v>
      </c>
      <c r="AP79" s="81"/>
      <c r="AQ79" s="81"/>
      <c r="AR79" s="42">
        <v>0.45013765659651067</v>
      </c>
    </row>
    <row r="80" spans="41:44" ht="16.5">
      <c r="AO80" s="81" t="s">
        <v>2</v>
      </c>
      <c r="AP80" s="81"/>
      <c r="AQ80" s="81"/>
      <c r="AR80" s="42">
        <v>0.42162248045804346</v>
      </c>
    </row>
    <row r="81" spans="41:44" ht="16.5">
      <c r="AO81" s="81" t="s">
        <v>3</v>
      </c>
      <c r="AP81" s="81"/>
      <c r="AQ81" s="81"/>
      <c r="AR81" s="42">
        <v>0.40425036255656804</v>
      </c>
    </row>
    <row r="82" spans="41:44" ht="16.5">
      <c r="AO82" s="81" t="s">
        <v>4</v>
      </c>
      <c r="AP82" s="81"/>
      <c r="AQ82" s="81"/>
      <c r="AR82" s="42">
        <v>0.41404543543835326</v>
      </c>
    </row>
    <row r="83" spans="41:44" ht="16.5">
      <c r="AO83" s="81" t="s">
        <v>5</v>
      </c>
      <c r="AP83" s="81"/>
      <c r="AQ83" s="81"/>
      <c r="AR83" s="42">
        <v>0.4139096124798024</v>
      </c>
    </row>
    <row r="84" spans="41:44" ht="16.5">
      <c r="AO84" s="81" t="s">
        <v>6</v>
      </c>
      <c r="AP84" s="81"/>
      <c r="AQ84" s="81"/>
      <c r="AR84" s="42">
        <v>0.3526374695180303</v>
      </c>
    </row>
    <row r="85" spans="41:44" ht="16.5">
      <c r="AO85" s="81" t="s">
        <v>7</v>
      </c>
      <c r="AP85" s="81"/>
      <c r="AQ85" s="81"/>
      <c r="AR85" s="42">
        <v>0.3270936781968084</v>
      </c>
    </row>
    <row r="86" spans="41:44" ht="16.5">
      <c r="AO86" s="81" t="s">
        <v>8</v>
      </c>
      <c r="AP86" s="81"/>
      <c r="AQ86" s="81"/>
      <c r="AR86" s="42">
        <v>0.3177485856101558</v>
      </c>
    </row>
    <row r="87" spans="41:44" ht="16.5">
      <c r="AO87" s="81" t="s">
        <v>9</v>
      </c>
      <c r="AP87" s="81"/>
      <c r="AQ87" s="81"/>
      <c r="AR87" s="42">
        <v>0.3020049053705513</v>
      </c>
    </row>
    <row r="88" spans="41:44" ht="16.5">
      <c r="AO88" s="81" t="s">
        <v>10</v>
      </c>
      <c r="AP88" s="81"/>
      <c r="AQ88" s="81"/>
      <c r="AR88" s="42">
        <v>0.2527980103059653</v>
      </c>
    </row>
    <row r="89" spans="41:44" ht="16.5">
      <c r="AO89" s="81" t="s">
        <v>35</v>
      </c>
      <c r="AP89" s="81"/>
      <c r="AQ89" s="81"/>
      <c r="AR89" s="42">
        <v>0.23982259753553817</v>
      </c>
    </row>
  </sheetData>
  <sheetProtection/>
  <mergeCells count="28">
    <mergeCell ref="AE5:AF5"/>
    <mergeCell ref="AG5:AH5"/>
    <mergeCell ref="AI5:AJ5"/>
    <mergeCell ref="AE26:AF26"/>
    <mergeCell ref="AG26:AH26"/>
    <mergeCell ref="AI26:AJ26"/>
    <mergeCell ref="C69:AB69"/>
    <mergeCell ref="Y5:Z5"/>
    <mergeCell ref="Y26:Z26"/>
    <mergeCell ref="AA26:AB26"/>
    <mergeCell ref="C68:AB68"/>
    <mergeCell ref="R5:T5"/>
    <mergeCell ref="U5:X5"/>
    <mergeCell ref="U26:X26"/>
    <mergeCell ref="R26:T26"/>
    <mergeCell ref="R2:AD2"/>
    <mergeCell ref="R24:AD24"/>
    <mergeCell ref="AC26:AD26"/>
    <mergeCell ref="AC5:AD5"/>
    <mergeCell ref="AA5:AB5"/>
    <mergeCell ref="F5:H5"/>
    <mergeCell ref="O5:Q5"/>
    <mergeCell ref="F26:H26"/>
    <mergeCell ref="I26:K26"/>
    <mergeCell ref="L26:N26"/>
    <mergeCell ref="O26:Q26"/>
    <mergeCell ref="I5:K5"/>
    <mergeCell ref="L5:N5"/>
  </mergeCells>
  <printOptions/>
  <pageMargins left="0.5" right="0.5" top="0.25" bottom="0.25" header="0.5" footer="0.5"/>
  <pageSetup horizontalDpi="600" verticalDpi="600" orientation="landscape" scale="67" r:id="rId4"/>
  <rowBreaks count="1" manualBreakCount="1">
    <brk id="66" max="29" man="1"/>
  </rowBreaks>
  <colBreaks count="2" manualBreakCount="2">
    <brk id="17" max="103" man="1"/>
    <brk id="36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PageLayoutView="0" workbookViewId="0" topLeftCell="A34">
      <selection activeCell="B5" sqref="B5"/>
    </sheetView>
  </sheetViews>
  <sheetFormatPr defaultColWidth="9.140625" defaultRowHeight="12.75"/>
  <cols>
    <col min="1" max="1" width="1.28515625" style="0" customWidth="1"/>
    <col min="2" max="2" width="12.140625" style="0" customWidth="1"/>
    <col min="3" max="3" width="11.7109375" style="0" hidden="1" customWidth="1"/>
    <col min="4" max="4" width="12.421875" style="0" hidden="1" customWidth="1"/>
    <col min="5" max="5" width="11.00390625" style="0" bestFit="1" customWidth="1"/>
    <col min="6" max="6" width="12.7109375" style="0" bestFit="1" customWidth="1"/>
    <col min="7" max="8" width="12.57421875" style="0" customWidth="1"/>
    <col min="9" max="9" width="12.7109375" style="0" bestFit="1" customWidth="1"/>
    <col min="10" max="10" width="12.7109375" style="0" customWidth="1"/>
    <col min="11" max="12" width="12.7109375" style="0" bestFit="1" customWidth="1"/>
    <col min="13" max="13" width="10.57421875" style="0" bestFit="1" customWidth="1"/>
    <col min="14" max="14" width="9.57421875" style="0" customWidth="1"/>
    <col min="15" max="15" width="6.8515625" style="0" bestFit="1" customWidth="1"/>
    <col min="16" max="16" width="15.140625" style="0" hidden="1" customWidth="1"/>
    <col min="17" max="17" width="12.57421875" style="0" hidden="1" customWidth="1"/>
    <col min="18" max="18" width="11.28125" style="0" hidden="1" customWidth="1"/>
    <col min="20" max="20" width="11.28125" style="0" bestFit="1" customWidth="1"/>
    <col min="21" max="21" width="12.28125" style="0" bestFit="1" customWidth="1"/>
    <col min="23" max="23" width="14.8515625" style="0" bestFit="1" customWidth="1"/>
    <col min="24" max="24" width="9.7109375" style="0" bestFit="1" customWidth="1"/>
    <col min="25" max="26" width="12.28125" style="0" bestFit="1" customWidth="1"/>
  </cols>
  <sheetData>
    <row r="1" ht="6" customHeight="1">
      <c r="C1" s="4"/>
    </row>
    <row r="2" spans="1:22" ht="22.5">
      <c r="A2" s="2"/>
      <c r="B2" s="401" t="s">
        <v>44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57"/>
      <c r="T2" s="135" t="s">
        <v>46</v>
      </c>
      <c r="U2" s="135"/>
      <c r="V2" s="135"/>
    </row>
    <row r="3" spans="1:15" ht="3" customHeight="1">
      <c r="A3" s="2"/>
      <c r="B3" s="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ht="6.75" customHeight="1" thickBot="1"/>
    <row r="5" spans="2:20" ht="19.5" customHeight="1" thickBot="1">
      <c r="B5" s="1"/>
      <c r="C5" s="59" t="s">
        <v>19</v>
      </c>
      <c r="D5" s="59" t="s">
        <v>18</v>
      </c>
      <c r="E5" s="59" t="s">
        <v>17</v>
      </c>
      <c r="F5" s="59" t="s">
        <v>16</v>
      </c>
      <c r="G5" s="60" t="s">
        <v>34</v>
      </c>
      <c r="H5" s="60" t="s">
        <v>38</v>
      </c>
      <c r="I5" s="59" t="s">
        <v>41</v>
      </c>
      <c r="J5" s="59" t="s">
        <v>42</v>
      </c>
      <c r="K5" s="374" t="s">
        <v>43</v>
      </c>
      <c r="L5" s="381"/>
      <c r="M5" s="395" t="s">
        <v>12</v>
      </c>
      <c r="N5" s="396"/>
      <c r="T5" s="4">
        <f>+I17</f>
        <v>206161.87</v>
      </c>
    </row>
    <row r="6" spans="2:20" ht="30" customHeight="1" thickBot="1">
      <c r="B6" s="5"/>
      <c r="C6" s="78" t="s">
        <v>11</v>
      </c>
      <c r="D6" s="78" t="s">
        <v>11</v>
      </c>
      <c r="E6" s="78" t="s">
        <v>11</v>
      </c>
      <c r="F6" s="78" t="s">
        <v>11</v>
      </c>
      <c r="G6" s="78" t="s">
        <v>11</v>
      </c>
      <c r="H6" s="78" t="s">
        <v>11</v>
      </c>
      <c r="I6" s="78" t="s">
        <v>11</v>
      </c>
      <c r="J6" s="78" t="s">
        <v>11</v>
      </c>
      <c r="K6" s="79" t="s">
        <v>13</v>
      </c>
      <c r="L6" s="80" t="s">
        <v>11</v>
      </c>
      <c r="M6" s="100" t="s">
        <v>14</v>
      </c>
      <c r="N6" s="115" t="s">
        <v>40</v>
      </c>
      <c r="R6">
        <v>1061798</v>
      </c>
      <c r="T6" s="4">
        <f>+I18</f>
        <v>180535.71</v>
      </c>
    </row>
    <row r="7" spans="2:26" ht="15.75" customHeight="1" thickBot="1">
      <c r="B7" s="106" t="s">
        <v>0</v>
      </c>
      <c r="C7" s="86">
        <f aca="true" t="shared" si="0" ref="C7:F8">+C44</f>
        <v>43788.94</v>
      </c>
      <c r="D7" s="86">
        <f t="shared" si="0"/>
        <v>49761.12</v>
      </c>
      <c r="E7" s="110">
        <f t="shared" si="0"/>
        <v>50109.56</v>
      </c>
      <c r="F7" s="86">
        <f t="shared" si="0"/>
        <v>74335.89</v>
      </c>
      <c r="G7" s="87">
        <v>98839.5</v>
      </c>
      <c r="H7" s="88">
        <v>123391.27</v>
      </c>
      <c r="I7" s="89">
        <v>175096.68</v>
      </c>
      <c r="J7" s="112">
        <v>152823.75</v>
      </c>
      <c r="K7" s="87">
        <v>202178.58432976695</v>
      </c>
      <c r="L7" s="89">
        <v>190866.35</v>
      </c>
      <c r="M7" s="66">
        <f aca="true" t="shared" si="1" ref="M7:M18">+L7-K7</f>
        <v>-11312.234329766943</v>
      </c>
      <c r="N7" s="90">
        <f aca="true" t="shared" si="2" ref="N7:N12">+M7/K7</f>
        <v>-0.055951694227495054</v>
      </c>
      <c r="O7" s="99">
        <f>+(L7-I7)/I7</f>
        <v>0.09006264424888018</v>
      </c>
      <c r="P7" s="4">
        <f>AVERAGE(C7:F7)</f>
        <v>54498.8775</v>
      </c>
      <c r="Q7" s="42">
        <f>+P7/$P$19</f>
        <v>0.07249669083202963</v>
      </c>
      <c r="R7" s="27">
        <f>+Q7*$R$6</f>
        <v>76976.8413320674</v>
      </c>
      <c r="T7" s="4">
        <f>+L7</f>
        <v>190866.35</v>
      </c>
      <c r="W7" s="40" t="s">
        <v>0</v>
      </c>
      <c r="X7" s="29">
        <v>152824</v>
      </c>
      <c r="Y7" s="27">
        <f>+K7</f>
        <v>202178.58432976695</v>
      </c>
      <c r="Z7" s="27">
        <f>+L7</f>
        <v>190866.35</v>
      </c>
    </row>
    <row r="8" spans="2:26" ht="15.75" customHeight="1" thickBot="1">
      <c r="B8" s="106" t="s">
        <v>1</v>
      </c>
      <c r="C8" s="113">
        <f t="shared" si="0"/>
        <v>52780.66</v>
      </c>
      <c r="D8" s="113">
        <f t="shared" si="0"/>
        <v>63818.63</v>
      </c>
      <c r="E8" s="63">
        <f t="shared" si="0"/>
        <v>75135.86</v>
      </c>
      <c r="F8" s="63">
        <f t="shared" si="0"/>
        <v>102324.63</v>
      </c>
      <c r="G8" s="64">
        <v>153856.14</v>
      </c>
      <c r="H8" s="108">
        <v>149643.23</v>
      </c>
      <c r="I8" s="65">
        <v>220840.93</v>
      </c>
      <c r="J8" s="65">
        <v>293361.95</v>
      </c>
      <c r="K8" s="64">
        <v>292619.1968419521</v>
      </c>
      <c r="L8" s="109">
        <v>287557.37</v>
      </c>
      <c r="M8" s="66">
        <f t="shared" si="1"/>
        <v>-5061.826841952105</v>
      </c>
      <c r="N8" s="67">
        <f t="shared" si="2"/>
        <v>-0.017298341655575217</v>
      </c>
      <c r="O8" s="42">
        <f aca="true" t="shared" si="3" ref="O8:O18">+(L8-I8)/I8</f>
        <v>0.30210178883053973</v>
      </c>
      <c r="P8" s="4">
        <f aca="true" t="shared" si="4" ref="P8:P18">AVERAGE(C8:F8)</f>
        <v>73514.945</v>
      </c>
      <c r="Q8" s="42">
        <f>+P8/$P$19</f>
        <v>0.09779266076074067</v>
      </c>
      <c r="R8" s="27">
        <f aca="true" t="shared" si="5" ref="R8:R18">+Q8*$R$6</f>
        <v>103836.05161043291</v>
      </c>
      <c r="T8" s="4">
        <f aca="true" t="shared" si="6" ref="T8:T16">+L8</f>
        <v>287557.37</v>
      </c>
      <c r="W8" s="40" t="s">
        <v>1</v>
      </c>
      <c r="X8" s="29">
        <f>+J8</f>
        <v>293361.95</v>
      </c>
      <c r="Y8" s="27">
        <f aca="true" t="shared" si="7" ref="Y8:Y18">+K8</f>
        <v>292619.1968419521</v>
      </c>
      <c r="Z8" s="27">
        <f aca="true" t="shared" si="8" ref="Z8:Z17">+L8</f>
        <v>287557.37</v>
      </c>
    </row>
    <row r="9" spans="2:26" ht="15.75" customHeight="1" thickBot="1">
      <c r="B9" s="106" t="s">
        <v>2</v>
      </c>
      <c r="C9" s="63">
        <f aca="true" t="shared" si="9" ref="C9:D18">+C46</f>
        <v>47077.71</v>
      </c>
      <c r="D9" s="63">
        <f t="shared" si="9"/>
        <v>37079.12</v>
      </c>
      <c r="E9" s="63">
        <f aca="true" t="shared" si="10" ref="E9:F18">+E46</f>
        <v>50619.32</v>
      </c>
      <c r="F9" s="63">
        <f t="shared" si="10"/>
        <v>60264.21</v>
      </c>
      <c r="G9" s="64">
        <v>105581.9</v>
      </c>
      <c r="H9" s="63">
        <v>131032</v>
      </c>
      <c r="I9" s="65">
        <v>178492.41</v>
      </c>
      <c r="J9" s="65">
        <v>202719.67</v>
      </c>
      <c r="K9" s="64">
        <v>213948.92893639943</v>
      </c>
      <c r="L9" s="109">
        <v>193085.62</v>
      </c>
      <c r="M9" s="66">
        <f t="shared" si="1"/>
        <v>-20863.308936399437</v>
      </c>
      <c r="N9" s="67">
        <f t="shared" si="2"/>
        <v>-0.09751536986007286</v>
      </c>
      <c r="O9" s="42">
        <f t="shared" si="3"/>
        <v>0.08175815431031488</v>
      </c>
      <c r="P9" s="4">
        <f t="shared" si="4"/>
        <v>48760.09</v>
      </c>
      <c r="Q9" s="42">
        <f aca="true" t="shared" si="11" ref="Q9:Q18">+P9/$P$19</f>
        <v>0.06486271519394025</v>
      </c>
      <c r="R9" s="27">
        <f t="shared" si="5"/>
        <v>68871.10126749537</v>
      </c>
      <c r="T9" s="4">
        <f t="shared" si="6"/>
        <v>193085.62</v>
      </c>
      <c r="W9" s="40" t="s">
        <v>2</v>
      </c>
      <c r="X9" s="29">
        <f aca="true" t="shared" si="12" ref="X9:X18">+J9</f>
        <v>202719.67</v>
      </c>
      <c r="Y9" s="27">
        <f t="shared" si="7"/>
        <v>213948.92893639943</v>
      </c>
      <c r="Z9" s="27">
        <f t="shared" si="8"/>
        <v>193085.62</v>
      </c>
    </row>
    <row r="10" spans="2:26" ht="15.75" customHeight="1" thickBot="1">
      <c r="B10" s="106" t="s">
        <v>3</v>
      </c>
      <c r="C10" s="63">
        <f t="shared" si="9"/>
        <v>33563.92</v>
      </c>
      <c r="D10" s="63">
        <f t="shared" si="9"/>
        <v>45606.19</v>
      </c>
      <c r="E10" s="63">
        <f t="shared" si="10"/>
        <v>55771.71</v>
      </c>
      <c r="F10" s="63">
        <f t="shared" si="10"/>
        <v>59615.54</v>
      </c>
      <c r="G10" s="64">
        <v>101570.06</v>
      </c>
      <c r="H10" s="63">
        <v>117783.1</v>
      </c>
      <c r="I10" s="65">
        <v>158377.47</v>
      </c>
      <c r="J10" s="65">
        <v>163712.66</v>
      </c>
      <c r="K10" s="64">
        <v>193717.64214519423</v>
      </c>
      <c r="L10" s="65">
        <v>198193.4</v>
      </c>
      <c r="M10" s="66">
        <f t="shared" si="1"/>
        <v>4475.7578548057645</v>
      </c>
      <c r="N10" s="67">
        <f t="shared" si="2"/>
        <v>0.02310454435250207</v>
      </c>
      <c r="O10" s="42">
        <f t="shared" si="3"/>
        <v>0.25139895213631075</v>
      </c>
      <c r="P10" s="4">
        <f t="shared" si="4"/>
        <v>48639.340000000004</v>
      </c>
      <c r="Q10" s="42">
        <f t="shared" si="11"/>
        <v>0.06470208848345495</v>
      </c>
      <c r="R10" s="27">
        <f t="shared" si="5"/>
        <v>68700.5481475555</v>
      </c>
      <c r="T10" s="4">
        <f t="shared" si="6"/>
        <v>198193.4</v>
      </c>
      <c r="W10" s="40" t="s">
        <v>3</v>
      </c>
      <c r="X10" s="29">
        <f t="shared" si="12"/>
        <v>163712.66</v>
      </c>
      <c r="Y10" s="27">
        <f t="shared" si="7"/>
        <v>193717.64214519423</v>
      </c>
      <c r="Z10" s="27">
        <f t="shared" si="8"/>
        <v>198193.4</v>
      </c>
    </row>
    <row r="11" spans="2:26" ht="15.75" customHeight="1" thickBot="1">
      <c r="B11" s="106" t="s">
        <v>4</v>
      </c>
      <c r="C11" s="63">
        <f t="shared" si="9"/>
        <v>49010.57</v>
      </c>
      <c r="D11" s="63">
        <f t="shared" si="9"/>
        <v>54051.72</v>
      </c>
      <c r="E11" s="63">
        <f t="shared" si="10"/>
        <v>66997.38</v>
      </c>
      <c r="F11" s="63">
        <f t="shared" si="10"/>
        <v>69632.41</v>
      </c>
      <c r="G11" s="64">
        <v>141750.66</v>
      </c>
      <c r="H11" s="63">
        <v>151745.75</v>
      </c>
      <c r="I11" s="65">
        <v>219686.94</v>
      </c>
      <c r="J11" s="65">
        <v>244360.95</v>
      </c>
      <c r="K11" s="64">
        <v>262475.6923720229</v>
      </c>
      <c r="L11" s="65">
        <v>329378.85</v>
      </c>
      <c r="M11" s="66">
        <f t="shared" si="1"/>
        <v>66903.15762797708</v>
      </c>
      <c r="N11" s="67">
        <f t="shared" si="2"/>
        <v>0.25489277511134684</v>
      </c>
      <c r="O11" s="42">
        <f t="shared" si="3"/>
        <v>0.49931010919447455</v>
      </c>
      <c r="P11" s="4">
        <f t="shared" si="4"/>
        <v>59923.020000000004</v>
      </c>
      <c r="Q11" s="42">
        <f t="shared" si="11"/>
        <v>0.07971211250473054</v>
      </c>
      <c r="R11" s="27">
        <f t="shared" si="5"/>
        <v>84638.16163329787</v>
      </c>
      <c r="T11" s="4">
        <f t="shared" si="6"/>
        <v>329378.85</v>
      </c>
      <c r="W11" s="40" t="s">
        <v>4</v>
      </c>
      <c r="X11" s="29">
        <f t="shared" si="12"/>
        <v>244360.95</v>
      </c>
      <c r="Y11" s="27">
        <f t="shared" si="7"/>
        <v>262475.6923720229</v>
      </c>
      <c r="Z11" s="27">
        <f t="shared" si="8"/>
        <v>329378.85</v>
      </c>
    </row>
    <row r="12" spans="2:26" ht="15.75" customHeight="1" thickBot="1">
      <c r="B12" s="123" t="s">
        <v>5</v>
      </c>
      <c r="C12" s="118">
        <f t="shared" si="9"/>
        <v>38901.18</v>
      </c>
      <c r="D12" s="118">
        <f t="shared" si="9"/>
        <v>37966.8</v>
      </c>
      <c r="E12" s="118">
        <f t="shared" si="10"/>
        <v>56668.17</v>
      </c>
      <c r="F12" s="118">
        <f t="shared" si="10"/>
        <v>105392.3</v>
      </c>
      <c r="G12" s="119">
        <v>107743.55</v>
      </c>
      <c r="H12" s="118">
        <v>116439.6</v>
      </c>
      <c r="I12" s="120">
        <v>164543.58</v>
      </c>
      <c r="J12" s="120">
        <v>194190.46</v>
      </c>
      <c r="K12" s="119">
        <v>216312.30840367885</v>
      </c>
      <c r="L12" s="109">
        <v>183859</v>
      </c>
      <c r="M12" s="121">
        <f t="shared" si="1"/>
        <v>-32453.30840367885</v>
      </c>
      <c r="N12" s="122">
        <f t="shared" si="2"/>
        <v>-0.15002987413510915</v>
      </c>
      <c r="O12" s="42">
        <f t="shared" si="3"/>
        <v>0.11738786770045975</v>
      </c>
      <c r="P12" s="4">
        <f t="shared" si="4"/>
        <v>59732.1125</v>
      </c>
      <c r="Q12" s="42">
        <f t="shared" si="11"/>
        <v>0.0794581593475299</v>
      </c>
      <c r="R12" s="27">
        <f t="shared" si="5"/>
        <v>84368.51467888855</v>
      </c>
      <c r="T12" s="4">
        <f t="shared" si="6"/>
        <v>183859</v>
      </c>
      <c r="W12" s="40" t="s">
        <v>5</v>
      </c>
      <c r="X12" s="29">
        <f t="shared" si="12"/>
        <v>194190.46</v>
      </c>
      <c r="Y12" s="27">
        <f t="shared" si="7"/>
        <v>216312.30840367885</v>
      </c>
      <c r="Z12" s="27">
        <f t="shared" si="8"/>
        <v>183859</v>
      </c>
    </row>
    <row r="13" spans="2:26" ht="15.75" customHeight="1" thickBot="1">
      <c r="B13" s="106" t="s">
        <v>6</v>
      </c>
      <c r="C13" s="63">
        <f t="shared" si="9"/>
        <v>34430.64</v>
      </c>
      <c r="D13" s="63">
        <f t="shared" si="9"/>
        <v>31519.34</v>
      </c>
      <c r="E13" s="63">
        <f t="shared" si="10"/>
        <v>36868.57</v>
      </c>
      <c r="F13" s="63">
        <f t="shared" si="10"/>
        <v>74903.03</v>
      </c>
      <c r="G13" s="64">
        <v>99458.6</v>
      </c>
      <c r="H13" s="63">
        <v>140560</v>
      </c>
      <c r="I13" s="111">
        <v>141719.94</v>
      </c>
      <c r="J13" s="65">
        <v>175688.51</v>
      </c>
      <c r="K13" s="64">
        <v>193493.38785213002</v>
      </c>
      <c r="L13" s="65">
        <v>186004.89</v>
      </c>
      <c r="M13" s="66">
        <f t="shared" si="1"/>
        <v>-7488.497852130007</v>
      </c>
      <c r="N13" s="67">
        <f aca="true" t="shared" si="13" ref="N13:N18">+M13/K13</f>
        <v>-0.03870156978104496</v>
      </c>
      <c r="O13" s="42">
        <f t="shared" si="3"/>
        <v>0.3124821390694916</v>
      </c>
      <c r="P13" s="4">
        <f t="shared" si="4"/>
        <v>44430.395</v>
      </c>
      <c r="Q13" s="42">
        <f t="shared" si="11"/>
        <v>0.059103173452700095</v>
      </c>
      <c r="R13" s="27">
        <f t="shared" si="5"/>
        <v>62755.631365730056</v>
      </c>
      <c r="T13" s="4">
        <f t="shared" si="6"/>
        <v>186004.89</v>
      </c>
      <c r="W13" s="40" t="s">
        <v>6</v>
      </c>
      <c r="X13" s="29">
        <f t="shared" si="12"/>
        <v>175688.51</v>
      </c>
      <c r="Y13" s="27">
        <f t="shared" si="7"/>
        <v>193493.38785213002</v>
      </c>
      <c r="Z13" s="27">
        <f t="shared" si="8"/>
        <v>186004.89</v>
      </c>
    </row>
    <row r="14" spans="2:26" ht="15.75" customHeight="1" thickBot="1">
      <c r="B14" s="106" t="s">
        <v>7</v>
      </c>
      <c r="C14" s="63">
        <f t="shared" si="9"/>
        <v>50898.74</v>
      </c>
      <c r="D14" s="63">
        <f t="shared" si="9"/>
        <v>52486.47</v>
      </c>
      <c r="E14" s="63">
        <f t="shared" si="10"/>
        <v>67097.55</v>
      </c>
      <c r="F14" s="63">
        <f t="shared" si="10"/>
        <v>123353.55</v>
      </c>
      <c r="G14" s="64">
        <v>154556.08</v>
      </c>
      <c r="H14" s="63">
        <v>185876.75</v>
      </c>
      <c r="I14" s="65">
        <v>222904.93</v>
      </c>
      <c r="J14" s="65">
        <v>291357.38</v>
      </c>
      <c r="K14" s="64">
        <v>302297.02164475137</v>
      </c>
      <c r="L14" s="65">
        <v>307208.4</v>
      </c>
      <c r="M14" s="66">
        <f t="shared" si="1"/>
        <v>4911.378355248657</v>
      </c>
      <c r="N14" s="67">
        <f t="shared" si="13"/>
        <v>0.016246863196093055</v>
      </c>
      <c r="O14" s="42">
        <f t="shared" si="3"/>
        <v>0.3782037032559129</v>
      </c>
      <c r="P14" s="4">
        <f t="shared" si="4"/>
        <v>73459.0775</v>
      </c>
      <c r="Q14" s="42">
        <f t="shared" si="11"/>
        <v>0.09771834347090182</v>
      </c>
      <c r="R14" s="27">
        <f t="shared" si="5"/>
        <v>103757.1416607166</v>
      </c>
      <c r="T14" s="4">
        <f t="shared" si="6"/>
        <v>307208.4</v>
      </c>
      <c r="W14" s="40" t="s">
        <v>7</v>
      </c>
      <c r="X14" s="29">
        <f t="shared" si="12"/>
        <v>291357.38</v>
      </c>
      <c r="Y14" s="27">
        <f t="shared" si="7"/>
        <v>302297.02164475137</v>
      </c>
      <c r="Z14" s="4">
        <f t="shared" si="8"/>
        <v>307208.4</v>
      </c>
    </row>
    <row r="15" spans="2:26" ht="15.75" customHeight="1" thickBot="1">
      <c r="B15" s="106" t="s">
        <v>8</v>
      </c>
      <c r="C15" s="63">
        <f t="shared" si="9"/>
        <v>48764.82</v>
      </c>
      <c r="D15" s="63">
        <f t="shared" si="9"/>
        <v>53840.95</v>
      </c>
      <c r="E15" s="63">
        <f t="shared" si="10"/>
        <v>70396.9</v>
      </c>
      <c r="F15" s="63">
        <f t="shared" si="10"/>
        <v>109019.31</v>
      </c>
      <c r="G15" s="64">
        <v>121679.21</v>
      </c>
      <c r="H15" s="63">
        <v>146026.5</v>
      </c>
      <c r="I15" s="65">
        <v>181992.68</v>
      </c>
      <c r="J15" s="65">
        <v>191340.72</v>
      </c>
      <c r="K15" s="64">
        <v>242952.52716254108</v>
      </c>
      <c r="L15" s="65">
        <v>227389.7</v>
      </c>
      <c r="M15" s="66">
        <f t="shared" si="1"/>
        <v>-15562.82716254107</v>
      </c>
      <c r="N15" s="67">
        <f>+M15/K15</f>
        <v>-0.0640570705079728</v>
      </c>
      <c r="O15" s="42">
        <f t="shared" si="3"/>
        <v>0.2494442084154155</v>
      </c>
      <c r="P15" s="4">
        <f t="shared" si="4"/>
        <v>70505.495</v>
      </c>
      <c r="Q15" s="42">
        <f t="shared" si="11"/>
        <v>0.09378936424835924</v>
      </c>
      <c r="R15" s="27">
        <f t="shared" si="5"/>
        <v>99585.35938017935</v>
      </c>
      <c r="T15" s="4">
        <f t="shared" si="6"/>
        <v>227389.7</v>
      </c>
      <c r="W15" s="40" t="s">
        <v>8</v>
      </c>
      <c r="X15" s="29">
        <f t="shared" si="12"/>
        <v>191340.72</v>
      </c>
      <c r="Y15" s="27">
        <f t="shared" si="7"/>
        <v>242952.52716254108</v>
      </c>
      <c r="Z15" s="4">
        <f t="shared" si="8"/>
        <v>227389.7</v>
      </c>
    </row>
    <row r="16" spans="2:26" ht="15.75" customHeight="1" thickBot="1">
      <c r="B16" s="106" t="s">
        <v>9</v>
      </c>
      <c r="C16" s="63">
        <f t="shared" si="9"/>
        <v>45986.85</v>
      </c>
      <c r="D16" s="63">
        <f t="shared" si="9"/>
        <v>50577.68</v>
      </c>
      <c r="E16" s="63">
        <f t="shared" si="10"/>
        <v>68085.13</v>
      </c>
      <c r="F16" s="63">
        <f t="shared" si="10"/>
        <v>86750.25</v>
      </c>
      <c r="G16" s="64">
        <v>108382.57</v>
      </c>
      <c r="H16" s="63">
        <v>146271.77</v>
      </c>
      <c r="I16" s="65">
        <v>170570.19</v>
      </c>
      <c r="J16" s="65">
        <v>189912.11</v>
      </c>
      <c r="K16" s="64">
        <v>228075.0938176905</v>
      </c>
      <c r="L16" s="65">
        <v>250891.42</v>
      </c>
      <c r="M16" s="66">
        <f t="shared" si="1"/>
        <v>22816.32618230951</v>
      </c>
      <c r="N16" s="67">
        <f>+M16/K16</f>
        <v>0.10003865744563721</v>
      </c>
      <c r="O16" s="42">
        <f t="shared" si="3"/>
        <v>0.4708984025872282</v>
      </c>
      <c r="P16" s="4">
        <f t="shared" si="4"/>
        <v>62849.9775</v>
      </c>
      <c r="Q16" s="42">
        <f t="shared" si="11"/>
        <v>0.08360567403645182</v>
      </c>
      <c r="R16" s="27">
        <f t="shared" si="5"/>
        <v>88772.33748055647</v>
      </c>
      <c r="T16" s="4">
        <f t="shared" si="6"/>
        <v>250891.42</v>
      </c>
      <c r="W16" s="40" t="s">
        <v>9</v>
      </c>
      <c r="X16" s="29">
        <f t="shared" si="12"/>
        <v>189912.11</v>
      </c>
      <c r="Y16" s="27">
        <f t="shared" si="7"/>
        <v>228075.0938176905</v>
      </c>
      <c r="Z16" s="4">
        <f t="shared" si="8"/>
        <v>250891.42</v>
      </c>
    </row>
    <row r="17" spans="2:26" ht="15.75" customHeight="1" thickBot="1">
      <c r="B17" s="106" t="s">
        <v>10</v>
      </c>
      <c r="C17" s="63">
        <f t="shared" si="9"/>
        <v>61149.74</v>
      </c>
      <c r="D17" s="63">
        <f t="shared" si="9"/>
        <v>73929.72</v>
      </c>
      <c r="E17" s="108">
        <f t="shared" si="10"/>
        <v>72504.91</v>
      </c>
      <c r="F17" s="63">
        <f t="shared" si="10"/>
        <v>137925</v>
      </c>
      <c r="G17" s="64">
        <v>158173.69</v>
      </c>
      <c r="H17" s="63">
        <v>219894.25</v>
      </c>
      <c r="I17" s="109">
        <v>206161.87</v>
      </c>
      <c r="J17" s="65">
        <v>293590.93</v>
      </c>
      <c r="K17" s="64">
        <v>321984.25976175576</v>
      </c>
      <c r="L17" s="65">
        <v>322531.9</v>
      </c>
      <c r="M17" s="66">
        <f t="shared" si="1"/>
        <v>547.6402382442611</v>
      </c>
      <c r="N17" s="67">
        <f>+M17/K17</f>
        <v>0.0017008292226752758</v>
      </c>
      <c r="O17" s="42">
        <f t="shared" si="3"/>
        <v>0.5644595191147618</v>
      </c>
      <c r="P17" s="4">
        <f t="shared" si="4"/>
        <v>86377.3425</v>
      </c>
      <c r="Q17" s="42">
        <f t="shared" si="11"/>
        <v>0.11490276096264243</v>
      </c>
      <c r="R17" s="27">
        <f t="shared" si="5"/>
        <v>122003.5217846118</v>
      </c>
      <c r="T17" s="4">
        <f>+L17</f>
        <v>322531.9</v>
      </c>
      <c r="W17" s="40" t="s">
        <v>10</v>
      </c>
      <c r="X17" s="29">
        <f t="shared" si="12"/>
        <v>293590.93</v>
      </c>
      <c r="Y17" s="27">
        <f t="shared" si="7"/>
        <v>321984.25976175576</v>
      </c>
      <c r="Z17" s="4">
        <f t="shared" si="8"/>
        <v>322531.9</v>
      </c>
    </row>
    <row r="18" spans="2:26" ht="15.75" customHeight="1" thickBot="1">
      <c r="B18" s="106" t="s">
        <v>35</v>
      </c>
      <c r="C18" s="63">
        <f t="shared" si="9"/>
        <v>47183.12</v>
      </c>
      <c r="D18" s="83">
        <f t="shared" si="9"/>
        <v>52171.44</v>
      </c>
      <c r="E18" s="63">
        <f t="shared" si="10"/>
        <v>62751.88</v>
      </c>
      <c r="F18" s="63">
        <f t="shared" si="10"/>
        <v>114102.74</v>
      </c>
      <c r="G18" s="64">
        <v>139791.34</v>
      </c>
      <c r="H18" s="63">
        <v>162659</v>
      </c>
      <c r="I18" s="65">
        <v>180535.71</v>
      </c>
      <c r="J18" s="65">
        <v>238863</v>
      </c>
      <c r="K18" s="64">
        <v>257685.3567321171</v>
      </c>
      <c r="L18" s="109">
        <v>224067.95</v>
      </c>
      <c r="M18" s="66">
        <f t="shared" si="1"/>
        <v>-33617.40673211709</v>
      </c>
      <c r="N18" s="67">
        <f t="shared" si="13"/>
        <v>-0.13045912720242328</v>
      </c>
      <c r="O18" s="42">
        <f t="shared" si="3"/>
        <v>0.24112814024438722</v>
      </c>
      <c r="P18" s="4">
        <f t="shared" si="4"/>
        <v>69052.295</v>
      </c>
      <c r="Q18" s="42">
        <f t="shared" si="11"/>
        <v>0.0918562567065185</v>
      </c>
      <c r="R18" s="27">
        <f t="shared" si="5"/>
        <v>97532.78965846793</v>
      </c>
      <c r="T18" s="4">
        <f>+L18</f>
        <v>224067.95</v>
      </c>
      <c r="W18" s="40" t="s">
        <v>35</v>
      </c>
      <c r="X18" s="117">
        <f t="shared" si="12"/>
        <v>238863</v>
      </c>
      <c r="Y18" s="27">
        <f t="shared" si="7"/>
        <v>257685.3567321171</v>
      </c>
      <c r="Z18" s="4">
        <v>224067.95</v>
      </c>
    </row>
    <row r="19" spans="2:25" ht="15" thickBot="1">
      <c r="B19" s="101"/>
      <c r="C19" s="102"/>
      <c r="D19" s="114">
        <f>+(D8-C8)/C8</f>
        <v>0.20912906356229713</v>
      </c>
      <c r="E19" s="114">
        <f aca="true" t="shared" si="14" ref="E19:K19">+(E11-D11)/D11</f>
        <v>0.239505051828138</v>
      </c>
      <c r="F19" s="114">
        <f t="shared" si="14"/>
        <v>0.03933034396270419</v>
      </c>
      <c r="G19" s="114">
        <f t="shared" si="14"/>
        <v>1.0356994681068772</v>
      </c>
      <c r="H19" s="114">
        <f t="shared" si="14"/>
        <v>0.07051177045665957</v>
      </c>
      <c r="I19" s="114">
        <f t="shared" si="14"/>
        <v>0.44773043067104024</v>
      </c>
      <c r="J19" s="114">
        <f t="shared" si="14"/>
        <v>0.11231441432066926</v>
      </c>
      <c r="K19" s="114">
        <f t="shared" si="14"/>
        <v>0.07413108506912779</v>
      </c>
      <c r="L19" s="114">
        <f>+(L11-J11)/J11</f>
        <v>0.34791933817575993</v>
      </c>
      <c r="M19" s="68"/>
      <c r="N19" s="69"/>
      <c r="P19" s="4">
        <f>SUM(P7:P18)</f>
        <v>751742.9675000001</v>
      </c>
      <c r="Q19" s="43">
        <f>SUM(Q7:Q18)</f>
        <v>0.9999999999999999</v>
      </c>
      <c r="R19" s="27">
        <f>SUM(R7:R18)</f>
        <v>1061797.9999999998</v>
      </c>
      <c r="T19" s="4">
        <f>SUM(T7:T18)</f>
        <v>2901034.85</v>
      </c>
      <c r="U19" s="4">
        <f>+T19/3</f>
        <v>967011.6166666667</v>
      </c>
      <c r="W19" s="82"/>
      <c r="X19" s="82"/>
      <c r="Y19" s="82"/>
    </row>
    <row r="20" spans="2:20" ht="12.75" customHeight="1">
      <c r="B20" s="405" t="s">
        <v>31</v>
      </c>
      <c r="C20" s="406"/>
      <c r="D20" s="406"/>
      <c r="E20" s="406"/>
      <c r="F20" s="406"/>
      <c r="G20" s="406"/>
      <c r="H20" s="11"/>
      <c r="I20" s="11"/>
      <c r="J20" s="11"/>
      <c r="K20" s="11"/>
      <c r="L20" s="11"/>
      <c r="M20" s="11"/>
      <c r="N20" s="12"/>
      <c r="T20" s="82"/>
    </row>
    <row r="21" spans="3:14" ht="18">
      <c r="C21" s="404" t="s">
        <v>45</v>
      </c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</row>
    <row r="22" spans="6:12" ht="5.25" customHeight="1" thickBot="1">
      <c r="F22" s="3"/>
      <c r="G22" s="3"/>
      <c r="H22" s="3"/>
      <c r="I22" s="3"/>
      <c r="J22" s="3"/>
      <c r="K22" s="3"/>
      <c r="L22" s="3"/>
    </row>
    <row r="23" spans="2:14" ht="16.5" thickBot="1">
      <c r="B23" s="1"/>
      <c r="C23" s="61" t="s">
        <v>19</v>
      </c>
      <c r="D23" s="61" t="s">
        <v>18</v>
      </c>
      <c r="E23" s="61" t="s">
        <v>17</v>
      </c>
      <c r="F23" s="61" t="s">
        <v>16</v>
      </c>
      <c r="G23" s="61" t="s">
        <v>34</v>
      </c>
      <c r="H23" s="61" t="s">
        <v>38</v>
      </c>
      <c r="I23" s="61" t="s">
        <v>41</v>
      </c>
      <c r="J23" s="61" t="s">
        <v>42</v>
      </c>
      <c r="K23" s="371" t="s">
        <v>43</v>
      </c>
      <c r="L23" s="373"/>
      <c r="M23" s="402" t="s">
        <v>12</v>
      </c>
      <c r="N23" s="403"/>
    </row>
    <row r="24" spans="2:14" ht="29.25" customHeight="1" thickBot="1">
      <c r="B24" s="5"/>
      <c r="C24" s="75" t="s">
        <v>11</v>
      </c>
      <c r="D24" s="75" t="s">
        <v>11</v>
      </c>
      <c r="E24" s="75" t="s">
        <v>11</v>
      </c>
      <c r="F24" s="75" t="s">
        <v>11</v>
      </c>
      <c r="G24" s="75" t="s">
        <v>11</v>
      </c>
      <c r="H24" s="75" t="s">
        <v>11</v>
      </c>
      <c r="I24" s="75" t="s">
        <v>11</v>
      </c>
      <c r="J24" s="75" t="s">
        <v>11</v>
      </c>
      <c r="K24" s="76" t="s">
        <v>13</v>
      </c>
      <c r="L24" s="77" t="s">
        <v>11</v>
      </c>
      <c r="M24" s="62" t="s">
        <v>14</v>
      </c>
      <c r="N24" s="116" t="s">
        <v>39</v>
      </c>
    </row>
    <row r="25" spans="2:15" ht="16.5">
      <c r="B25" s="106" t="s">
        <v>0</v>
      </c>
      <c r="C25" s="86">
        <f>+C7</f>
        <v>43788.94</v>
      </c>
      <c r="D25" s="86">
        <f>+D7</f>
        <v>49761.12</v>
      </c>
      <c r="E25" s="86">
        <f>+E7</f>
        <v>50109.56</v>
      </c>
      <c r="F25" s="86">
        <f>+F7</f>
        <v>74335.89</v>
      </c>
      <c r="G25" s="86">
        <v>98839.5</v>
      </c>
      <c r="H25" s="86">
        <v>123391.27</v>
      </c>
      <c r="I25" s="86">
        <v>175096.68</v>
      </c>
      <c r="J25" s="86">
        <f>+J7</f>
        <v>152823.75</v>
      </c>
      <c r="K25" s="86">
        <f>+K7</f>
        <v>202178.58432976695</v>
      </c>
      <c r="L25" s="88">
        <f>+L7</f>
        <v>190866.35</v>
      </c>
      <c r="M25" s="104">
        <f aca="true" t="shared" si="15" ref="M25:M36">+L25-K25</f>
        <v>-11312.234329766943</v>
      </c>
      <c r="N25" s="105">
        <f aca="true" t="shared" si="16" ref="N25:N33">+M25/K25</f>
        <v>-0.055951694227495054</v>
      </c>
      <c r="O25" s="42">
        <f>+(K25-J25)/J25</f>
        <v>0.3229526453170201</v>
      </c>
    </row>
    <row r="26" spans="2:15" ht="16.5">
      <c r="B26" s="106" t="s">
        <v>1</v>
      </c>
      <c r="C26" s="113">
        <f aca="true" t="shared" si="17" ref="C26:F36">+C25+C8</f>
        <v>96569.6</v>
      </c>
      <c r="D26" s="113">
        <f t="shared" si="17"/>
        <v>113579.75</v>
      </c>
      <c r="E26" s="63">
        <f t="shared" si="17"/>
        <v>125245.42</v>
      </c>
      <c r="F26" s="63">
        <f t="shared" si="17"/>
        <v>176660.52000000002</v>
      </c>
      <c r="G26" s="64">
        <v>252695.64</v>
      </c>
      <c r="H26" s="64">
        <v>273034.5</v>
      </c>
      <c r="I26" s="64">
        <v>395937.61</v>
      </c>
      <c r="J26" s="64">
        <f>+J8+J25</f>
        <v>446185.7</v>
      </c>
      <c r="K26" s="70">
        <f aca="true" t="shared" si="18" ref="K26:K32">+K25+K8</f>
        <v>494797.7811717191</v>
      </c>
      <c r="L26" s="63">
        <f aca="true" t="shared" si="19" ref="L26:L36">+L8+L25</f>
        <v>478423.72</v>
      </c>
      <c r="M26" s="71">
        <f t="shared" si="15"/>
        <v>-16374.061171719106</v>
      </c>
      <c r="N26" s="72">
        <f t="shared" si="16"/>
        <v>-0.033092430473200735</v>
      </c>
      <c r="O26" s="42">
        <f aca="true" t="shared" si="20" ref="O26:O36">+(K26-J26)/J26</f>
        <v>0.10895033429291676</v>
      </c>
    </row>
    <row r="27" spans="2:15" ht="16.5">
      <c r="B27" s="106" t="s">
        <v>2</v>
      </c>
      <c r="C27" s="63">
        <f t="shared" si="17"/>
        <v>143647.31</v>
      </c>
      <c r="D27" s="63">
        <f t="shared" si="17"/>
        <v>150658.87</v>
      </c>
      <c r="E27" s="63">
        <f t="shared" si="17"/>
        <v>175864.74</v>
      </c>
      <c r="F27" s="63">
        <f t="shared" si="17"/>
        <v>236924.73</v>
      </c>
      <c r="G27" s="64">
        <v>358277.54</v>
      </c>
      <c r="H27" s="64">
        <v>404066.5</v>
      </c>
      <c r="I27" s="64">
        <v>574430.02</v>
      </c>
      <c r="J27" s="64">
        <f aca="true" t="shared" si="21" ref="J27:J36">+J9+J26</f>
        <v>648905.37</v>
      </c>
      <c r="K27" s="70">
        <f t="shared" si="18"/>
        <v>708746.7101081185</v>
      </c>
      <c r="L27" s="63">
        <f t="shared" si="19"/>
        <v>671509.34</v>
      </c>
      <c r="M27" s="71">
        <f t="shared" si="15"/>
        <v>-37237.37010811851</v>
      </c>
      <c r="N27" s="72">
        <f t="shared" si="16"/>
        <v>-0.052539743150889544</v>
      </c>
      <c r="O27" s="42">
        <f t="shared" si="20"/>
        <v>0.09221890105196462</v>
      </c>
    </row>
    <row r="28" spans="2:15" ht="16.5">
      <c r="B28" s="106" t="s">
        <v>3</v>
      </c>
      <c r="C28" s="63">
        <f t="shared" si="17"/>
        <v>177211.22999999998</v>
      </c>
      <c r="D28" s="63">
        <f t="shared" si="17"/>
        <v>196265.06</v>
      </c>
      <c r="E28" s="63">
        <f t="shared" si="17"/>
        <v>231636.44999999998</v>
      </c>
      <c r="F28" s="63">
        <f t="shared" si="17"/>
        <v>296540.27</v>
      </c>
      <c r="G28" s="64">
        <v>459847.6</v>
      </c>
      <c r="H28" s="64">
        <v>521849.6</v>
      </c>
      <c r="I28" s="64">
        <v>732807.49</v>
      </c>
      <c r="J28" s="64">
        <f t="shared" si="21"/>
        <v>812618.03</v>
      </c>
      <c r="K28" s="70">
        <f t="shared" si="18"/>
        <v>902464.3522533127</v>
      </c>
      <c r="L28" s="63">
        <f t="shared" si="19"/>
        <v>869702.74</v>
      </c>
      <c r="M28" s="71">
        <f t="shared" si="15"/>
        <v>-32761.61225331272</v>
      </c>
      <c r="N28" s="72">
        <f t="shared" si="16"/>
        <v>-0.03630238930935287</v>
      </c>
      <c r="O28" s="42">
        <f t="shared" si="20"/>
        <v>0.11056402754602021</v>
      </c>
    </row>
    <row r="29" spans="2:15" ht="16.5">
      <c r="B29" s="106" t="s">
        <v>4</v>
      </c>
      <c r="C29" s="63">
        <f t="shared" si="17"/>
        <v>226221.8</v>
      </c>
      <c r="D29" s="63">
        <f t="shared" si="17"/>
        <v>250316.78</v>
      </c>
      <c r="E29" s="63">
        <f t="shared" si="17"/>
        <v>298633.82999999996</v>
      </c>
      <c r="F29" s="63">
        <f t="shared" si="17"/>
        <v>366172.68000000005</v>
      </c>
      <c r="G29" s="64">
        <v>601598.26</v>
      </c>
      <c r="H29" s="64">
        <v>673595.35</v>
      </c>
      <c r="I29" s="64">
        <v>952494.43</v>
      </c>
      <c r="J29" s="64">
        <f t="shared" si="21"/>
        <v>1056978.98</v>
      </c>
      <c r="K29" s="70">
        <f t="shared" si="18"/>
        <v>1164940.0446253356</v>
      </c>
      <c r="L29" s="63">
        <f t="shared" si="19"/>
        <v>1199081.5899999999</v>
      </c>
      <c r="M29" s="71">
        <f t="shared" si="15"/>
        <v>34141.545374664245</v>
      </c>
      <c r="N29" s="72">
        <f t="shared" si="16"/>
        <v>0.029307555811290478</v>
      </c>
      <c r="O29" s="129">
        <f t="shared" si="20"/>
        <v>0.10214116521535331</v>
      </c>
    </row>
    <row r="30" spans="2:15" ht="16.5">
      <c r="B30" s="123" t="s">
        <v>5</v>
      </c>
      <c r="C30" s="118">
        <f t="shared" si="17"/>
        <v>265122.98</v>
      </c>
      <c r="D30" s="118">
        <f t="shared" si="17"/>
        <v>288283.58</v>
      </c>
      <c r="E30" s="118">
        <f t="shared" si="17"/>
        <v>355301.99999999994</v>
      </c>
      <c r="F30" s="118">
        <f t="shared" si="17"/>
        <v>471564.98000000004</v>
      </c>
      <c r="G30" s="119">
        <v>709341.81</v>
      </c>
      <c r="H30" s="119">
        <v>790034.95</v>
      </c>
      <c r="I30" s="119">
        <v>1117038.01</v>
      </c>
      <c r="J30" s="119">
        <f t="shared" si="21"/>
        <v>1251169.44</v>
      </c>
      <c r="K30" s="124">
        <f t="shared" si="18"/>
        <v>1381252.3530290145</v>
      </c>
      <c r="L30" s="118">
        <f t="shared" si="19"/>
        <v>1382940.5899999999</v>
      </c>
      <c r="M30" s="125">
        <f t="shared" si="15"/>
        <v>1688.2369709853083</v>
      </c>
      <c r="N30" s="126">
        <f t="shared" si="16"/>
        <v>0.0012222509285020166</v>
      </c>
      <c r="O30" s="42">
        <f t="shared" si="20"/>
        <v>0.10396906195935748</v>
      </c>
    </row>
    <row r="31" spans="2:15" ht="16.5">
      <c r="B31" s="106" t="s">
        <v>6</v>
      </c>
      <c r="C31" s="63">
        <f t="shared" si="17"/>
        <v>299553.62</v>
      </c>
      <c r="D31" s="63">
        <f t="shared" si="17"/>
        <v>319802.92000000004</v>
      </c>
      <c r="E31" s="63">
        <f t="shared" si="17"/>
        <v>392170.56999999995</v>
      </c>
      <c r="F31" s="63">
        <f t="shared" si="17"/>
        <v>546468.01</v>
      </c>
      <c r="G31" s="64">
        <v>808800.41</v>
      </c>
      <c r="H31" s="64">
        <v>930595.21</v>
      </c>
      <c r="I31" s="64">
        <v>1258757.95</v>
      </c>
      <c r="J31" s="64">
        <f t="shared" si="21"/>
        <v>1426857.95</v>
      </c>
      <c r="K31" s="70">
        <f t="shared" si="18"/>
        <v>1574745.7408811445</v>
      </c>
      <c r="L31" s="63">
        <f t="shared" si="19"/>
        <v>1568945.48</v>
      </c>
      <c r="M31" s="71">
        <f t="shared" si="15"/>
        <v>-5800.260881144553</v>
      </c>
      <c r="N31" s="72">
        <f t="shared" si="16"/>
        <v>-0.003683299932533257</v>
      </c>
      <c r="O31" s="42">
        <f t="shared" si="20"/>
        <v>0.10364576998091828</v>
      </c>
    </row>
    <row r="32" spans="2:15" ht="16.5">
      <c r="B32" s="106" t="s">
        <v>7</v>
      </c>
      <c r="C32" s="63">
        <f t="shared" si="17"/>
        <v>350452.36</v>
      </c>
      <c r="D32" s="63">
        <f t="shared" si="17"/>
        <v>372289.39</v>
      </c>
      <c r="E32" s="63">
        <f t="shared" si="17"/>
        <v>459268.11999999994</v>
      </c>
      <c r="F32" s="63">
        <f t="shared" si="17"/>
        <v>669821.56</v>
      </c>
      <c r="G32" s="64">
        <v>963356.49</v>
      </c>
      <c r="H32" s="64">
        <v>1116471.96</v>
      </c>
      <c r="I32" s="64">
        <v>1481662.88</v>
      </c>
      <c r="J32" s="64">
        <f t="shared" si="21"/>
        <v>1718215.33</v>
      </c>
      <c r="K32" s="70">
        <f t="shared" si="18"/>
        <v>1877042.7625258958</v>
      </c>
      <c r="L32" s="63">
        <f t="shared" si="19"/>
        <v>1876153.88</v>
      </c>
      <c r="M32" s="71">
        <f t="shared" si="15"/>
        <v>-888.882525895955</v>
      </c>
      <c r="N32" s="72">
        <f t="shared" si="16"/>
        <v>-0.0004735547551936457</v>
      </c>
      <c r="O32" s="42">
        <f t="shared" si="20"/>
        <v>0.09243744352222474</v>
      </c>
    </row>
    <row r="33" spans="2:15" ht="16.5">
      <c r="B33" s="106" t="s">
        <v>8</v>
      </c>
      <c r="C33" s="63">
        <f t="shared" si="17"/>
        <v>399217.18</v>
      </c>
      <c r="D33" s="63">
        <f t="shared" si="17"/>
        <v>426130.34</v>
      </c>
      <c r="E33" s="63">
        <f t="shared" si="17"/>
        <v>529665.0199999999</v>
      </c>
      <c r="F33" s="63">
        <f t="shared" si="17"/>
        <v>778840.8700000001</v>
      </c>
      <c r="G33" s="64">
        <v>1085035.7</v>
      </c>
      <c r="H33" s="64">
        <v>1262498.46</v>
      </c>
      <c r="I33" s="64">
        <v>1663655.56</v>
      </c>
      <c r="J33" s="64">
        <f t="shared" si="21"/>
        <v>1909556.05</v>
      </c>
      <c r="K33" s="70">
        <f>+K32+K15</f>
        <v>2119995.289688437</v>
      </c>
      <c r="L33" s="63">
        <f t="shared" si="19"/>
        <v>2103543.58</v>
      </c>
      <c r="M33" s="71">
        <f t="shared" si="15"/>
        <v>-16451.709688436706</v>
      </c>
      <c r="N33" s="72">
        <f t="shared" si="16"/>
        <v>-0.0077602576611641985</v>
      </c>
      <c r="O33" s="42">
        <f t="shared" si="20"/>
        <v>0.11020322744044969</v>
      </c>
    </row>
    <row r="34" spans="2:15" ht="16.5">
      <c r="B34" s="106" t="s">
        <v>9</v>
      </c>
      <c r="C34" s="63">
        <f t="shared" si="17"/>
        <v>445204.02999999997</v>
      </c>
      <c r="D34" s="63">
        <f aca="true" t="shared" si="22" ref="D34:E36">+D33+D16</f>
        <v>476708.02</v>
      </c>
      <c r="E34" s="63">
        <f t="shared" si="22"/>
        <v>597750.1499999999</v>
      </c>
      <c r="F34" s="63">
        <f>+F33+F16</f>
        <v>865591.1200000001</v>
      </c>
      <c r="G34" s="64">
        <v>1193418.27</v>
      </c>
      <c r="H34" s="64">
        <v>1408770.23</v>
      </c>
      <c r="I34" s="64">
        <v>1834225.75</v>
      </c>
      <c r="J34" s="64">
        <f t="shared" si="21"/>
        <v>2099468.16</v>
      </c>
      <c r="K34" s="70">
        <f>+K33+K16</f>
        <v>2348070.383506127</v>
      </c>
      <c r="L34" s="63">
        <f t="shared" si="19"/>
        <v>2354435</v>
      </c>
      <c r="M34" s="71">
        <f t="shared" si="15"/>
        <v>6364.6164938728325</v>
      </c>
      <c r="N34" s="72">
        <f>+M34/K34</f>
        <v>0.002710573132126141</v>
      </c>
      <c r="O34" s="42">
        <f t="shared" si="20"/>
        <v>0.11841199987816295</v>
      </c>
    </row>
    <row r="35" spans="2:18" ht="16.5">
      <c r="B35" s="106" t="s">
        <v>10</v>
      </c>
      <c r="C35" s="63">
        <f t="shared" si="17"/>
        <v>506353.76999999996</v>
      </c>
      <c r="D35" s="63">
        <f t="shared" si="22"/>
        <v>550637.74</v>
      </c>
      <c r="E35" s="63">
        <f t="shared" si="22"/>
        <v>670255.0599999999</v>
      </c>
      <c r="F35" s="63">
        <f>+F34+F17</f>
        <v>1003516.1200000001</v>
      </c>
      <c r="G35" s="64">
        <v>1351591.96</v>
      </c>
      <c r="H35" s="64">
        <v>1628664.48</v>
      </c>
      <c r="I35" s="64">
        <v>2040387.62</v>
      </c>
      <c r="J35" s="64">
        <f t="shared" si="21"/>
        <v>2393059.0900000003</v>
      </c>
      <c r="K35" s="70">
        <f>+K34+K17</f>
        <v>2670054.643267883</v>
      </c>
      <c r="L35" s="63">
        <f t="shared" si="19"/>
        <v>2676966.9</v>
      </c>
      <c r="M35" s="71">
        <f t="shared" si="15"/>
        <v>6912.256732116919</v>
      </c>
      <c r="N35" s="72">
        <f>+M35/K35</f>
        <v>0.002588807217689373</v>
      </c>
      <c r="O35" s="42">
        <f t="shared" si="20"/>
        <v>0.11574956691432246</v>
      </c>
      <c r="P35">
        <f>+F35*0.75</f>
        <v>752637.0900000001</v>
      </c>
      <c r="Q35">
        <f>+F35*0.25</f>
        <v>250879.03000000003</v>
      </c>
      <c r="R35">
        <f>+Q35+P35</f>
        <v>1003516.1200000001</v>
      </c>
    </row>
    <row r="36" spans="2:18" ht="17.25" thickBot="1">
      <c r="B36" s="106" t="s">
        <v>35</v>
      </c>
      <c r="C36" s="83">
        <f t="shared" si="17"/>
        <v>553536.89</v>
      </c>
      <c r="D36" s="83">
        <f t="shared" si="22"/>
        <v>602809.1799999999</v>
      </c>
      <c r="E36" s="83">
        <f t="shared" si="22"/>
        <v>733006.94</v>
      </c>
      <c r="F36" s="83">
        <f>+F35+F18</f>
        <v>1117618.86</v>
      </c>
      <c r="G36" s="73">
        <v>1491383.3</v>
      </c>
      <c r="H36" s="73">
        <v>1791323.48</v>
      </c>
      <c r="I36" s="73">
        <v>2220923.33</v>
      </c>
      <c r="J36" s="64">
        <f t="shared" si="21"/>
        <v>2631922.0900000003</v>
      </c>
      <c r="K36" s="84">
        <f>+K35+K18</f>
        <v>2927740</v>
      </c>
      <c r="L36" s="63">
        <f t="shared" si="19"/>
        <v>2901034.85</v>
      </c>
      <c r="M36" s="134">
        <f t="shared" si="15"/>
        <v>-26705.149999999907</v>
      </c>
      <c r="N36" s="85">
        <f>+M36/K36</f>
        <v>-0.009121421301071785</v>
      </c>
      <c r="O36" s="42">
        <f t="shared" si="20"/>
        <v>0.11239614999393832</v>
      </c>
      <c r="P36">
        <f>+F36*0.75</f>
        <v>838214.145</v>
      </c>
      <c r="Q36">
        <f>+F36*0.25</f>
        <v>279404.715</v>
      </c>
      <c r="R36">
        <f>+Q36+P36</f>
        <v>1117618.86</v>
      </c>
    </row>
    <row r="37" spans="2:14" ht="17.25" customHeight="1" thickBot="1">
      <c r="B37" s="128"/>
      <c r="C37" s="127"/>
      <c r="D37" s="114">
        <f>+(D26-C26)/C26</f>
        <v>0.17614394177877918</v>
      </c>
      <c r="E37" s="114">
        <f aca="true" t="shared" si="23" ref="E37:K37">+(E29-D29)/D29</f>
        <v>0.1930236159158006</v>
      </c>
      <c r="F37" s="114">
        <f t="shared" si="23"/>
        <v>0.22615940732501774</v>
      </c>
      <c r="G37" s="114">
        <f t="shared" si="23"/>
        <v>0.6429359503281346</v>
      </c>
      <c r="H37" s="114">
        <f t="shared" si="23"/>
        <v>0.11967636010117444</v>
      </c>
      <c r="I37" s="114">
        <f t="shared" si="23"/>
        <v>0.4140454354383534</v>
      </c>
      <c r="J37" s="114">
        <f t="shared" si="23"/>
        <v>0.10969570709195635</v>
      </c>
      <c r="K37" s="114">
        <f t="shared" si="23"/>
        <v>0.10214116521535331</v>
      </c>
      <c r="L37" s="114">
        <f>+(L29-J29)/J29</f>
        <v>0.134442228926823</v>
      </c>
      <c r="M37" s="103" t="s">
        <v>37</v>
      </c>
      <c r="N37" s="74"/>
    </row>
    <row r="38" spans="2:14" s="82" customFormat="1" ht="17.25" customHeight="1">
      <c r="B38" s="128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2"/>
      <c r="N38" s="133"/>
    </row>
    <row r="39" ht="17.25" customHeight="1" thickBot="1"/>
    <row r="40" spans="3:13" ht="17.25" customHeight="1" thickBot="1">
      <c r="C40" s="39" t="s">
        <v>36</v>
      </c>
      <c r="D40" s="39"/>
      <c r="E40" s="102">
        <f>+(E36-D36)/D36</f>
        <v>0.21598503194659383</v>
      </c>
      <c r="F40" s="102">
        <f>+(F36-E36)/E36</f>
        <v>0.5247043363600352</v>
      </c>
      <c r="G40" s="102">
        <f>+(G36-F36)/F36</f>
        <v>0.33442925256289957</v>
      </c>
      <c r="H40" s="102">
        <f>+(H36-G36)/G36</f>
        <v>0.20111542083111694</v>
      </c>
      <c r="I40" s="102">
        <f>+(I36-H36)/H36</f>
        <v>0.23982259753553842</v>
      </c>
      <c r="J40" s="102"/>
      <c r="K40" s="102">
        <f>+(K36-I36)/I36</f>
        <v>0.31825352116049854</v>
      </c>
      <c r="L40" s="4"/>
      <c r="M40" s="107"/>
    </row>
    <row r="41" spans="3:4" ht="6.75" customHeight="1" thickBot="1">
      <c r="C41" s="39"/>
      <c r="D41" s="39"/>
    </row>
    <row r="42" spans="3:14" ht="13.5" thickBot="1">
      <c r="C42" s="16" t="s">
        <v>19</v>
      </c>
      <c r="D42" s="16" t="s">
        <v>18</v>
      </c>
      <c r="E42" s="21" t="s">
        <v>17</v>
      </c>
      <c r="F42" s="52" t="s">
        <v>16</v>
      </c>
      <c r="G42" s="52" t="s">
        <v>34</v>
      </c>
      <c r="H42" s="52" t="s">
        <v>38</v>
      </c>
      <c r="I42" s="53"/>
      <c r="J42" s="53"/>
      <c r="K42" s="46" t="s">
        <v>41</v>
      </c>
      <c r="L42" s="51"/>
      <c r="N42" s="42"/>
    </row>
    <row r="43" spans="3:12" ht="15" thickBot="1">
      <c r="C43" s="17" t="s">
        <v>11</v>
      </c>
      <c r="D43" s="17" t="s">
        <v>11</v>
      </c>
      <c r="E43" s="6" t="s">
        <v>11</v>
      </c>
      <c r="F43" s="56" t="s">
        <v>11</v>
      </c>
      <c r="G43" s="56" t="s">
        <v>11</v>
      </c>
      <c r="H43" s="56" t="s">
        <v>11</v>
      </c>
      <c r="I43" s="55"/>
      <c r="J43" s="55"/>
      <c r="K43" s="95" t="s">
        <v>13</v>
      </c>
      <c r="L43" s="30" t="s">
        <v>11</v>
      </c>
    </row>
    <row r="44" spans="2:13" ht="15">
      <c r="B44" s="7" t="s">
        <v>20</v>
      </c>
      <c r="C44" s="18">
        <v>43788.94</v>
      </c>
      <c r="D44" s="13">
        <v>49761.12</v>
      </c>
      <c r="E44" s="13">
        <v>50109.56</v>
      </c>
      <c r="F44" s="9">
        <v>74335.89</v>
      </c>
      <c r="G44" s="47">
        <v>98839.5</v>
      </c>
      <c r="H44" s="47">
        <v>123391.27</v>
      </c>
      <c r="I44" s="96">
        <v>175096.68</v>
      </c>
      <c r="J44" s="96"/>
      <c r="K44" s="9">
        <v>151940.81281547283</v>
      </c>
      <c r="L44" s="91">
        <v>175096.68</v>
      </c>
      <c r="M44" s="28"/>
    </row>
    <row r="45" spans="2:13" ht="15">
      <c r="B45" s="7" t="s">
        <v>21</v>
      </c>
      <c r="C45" s="19">
        <v>52780.66</v>
      </c>
      <c r="D45" s="14">
        <v>63818.63</v>
      </c>
      <c r="E45" s="14">
        <v>75135.86</v>
      </c>
      <c r="F45" s="8">
        <v>102324.63</v>
      </c>
      <c r="G45" s="48">
        <v>153856.14</v>
      </c>
      <c r="H45" s="48">
        <v>149643.23</v>
      </c>
      <c r="I45" s="97">
        <v>220840.93</v>
      </c>
      <c r="J45" s="97"/>
      <c r="K45" s="8">
        <v>184266.79617231223</v>
      </c>
      <c r="L45" s="92">
        <v>220840.93</v>
      </c>
      <c r="M45" s="28"/>
    </row>
    <row r="46" spans="2:13" ht="15">
      <c r="B46" s="36" t="s">
        <v>22</v>
      </c>
      <c r="C46" s="37">
        <v>47077.71</v>
      </c>
      <c r="D46" s="26">
        <v>37079.12</v>
      </c>
      <c r="E46" s="26">
        <v>50619.32</v>
      </c>
      <c r="F46" s="22">
        <v>60264.21</v>
      </c>
      <c r="G46" s="41">
        <v>105581.9</v>
      </c>
      <c r="H46" s="48">
        <v>131032</v>
      </c>
      <c r="I46" s="97">
        <v>178492.41</v>
      </c>
      <c r="J46" s="97"/>
      <c r="K46" s="8">
        <v>161349.40976648536</v>
      </c>
      <c r="L46" s="93">
        <v>178492.41</v>
      </c>
      <c r="M46" s="28"/>
    </row>
    <row r="47" spans="2:13" ht="15">
      <c r="B47" s="7" t="s">
        <v>23</v>
      </c>
      <c r="C47" s="19">
        <v>33563.92</v>
      </c>
      <c r="D47" s="14">
        <v>45606.19</v>
      </c>
      <c r="E47" s="14">
        <v>55771.71</v>
      </c>
      <c r="F47" s="8">
        <v>59615.54</v>
      </c>
      <c r="G47" s="48">
        <v>101570.06</v>
      </c>
      <c r="H47" s="48">
        <v>117783.1</v>
      </c>
      <c r="I47" s="97">
        <v>158377.47</v>
      </c>
      <c r="J47" s="97"/>
      <c r="K47" s="8">
        <v>145035.0575849176</v>
      </c>
      <c r="L47" s="92">
        <v>158377.47</v>
      </c>
      <c r="M47" s="28"/>
    </row>
    <row r="48" spans="2:13" ht="15">
      <c r="B48" s="7" t="s">
        <v>24</v>
      </c>
      <c r="C48" s="19">
        <v>49010.57</v>
      </c>
      <c r="D48" s="14">
        <v>54051.72</v>
      </c>
      <c r="E48" s="14">
        <v>66997.38</v>
      </c>
      <c r="F48" s="8">
        <v>69632.41</v>
      </c>
      <c r="G48" s="48">
        <v>141750.66</v>
      </c>
      <c r="H48" s="48">
        <v>151745.75</v>
      </c>
      <c r="I48" s="97">
        <v>219686.94</v>
      </c>
      <c r="J48" s="97"/>
      <c r="K48" s="8">
        <v>186855.78482410897</v>
      </c>
      <c r="L48" s="92">
        <v>219686.94</v>
      </c>
      <c r="M48" s="28"/>
    </row>
    <row r="49" spans="2:13" ht="15">
      <c r="B49" s="7" t="s">
        <v>25</v>
      </c>
      <c r="C49" s="19">
        <v>38901.18</v>
      </c>
      <c r="D49" s="14">
        <v>37966.8</v>
      </c>
      <c r="E49" s="14">
        <v>56668.17</v>
      </c>
      <c r="F49" s="8">
        <v>105392.3</v>
      </c>
      <c r="G49" s="48">
        <v>107743.55</v>
      </c>
      <c r="H49" s="48">
        <v>116439.6</v>
      </c>
      <c r="I49" s="97">
        <v>164543.58</v>
      </c>
      <c r="J49" s="97"/>
      <c r="K49" s="8">
        <v>143380.70649494513</v>
      </c>
      <c r="L49" s="92">
        <v>164543.58</v>
      </c>
      <c r="M49" s="28"/>
    </row>
    <row r="50" spans="2:13" ht="15">
      <c r="B50" s="7" t="s">
        <v>26</v>
      </c>
      <c r="C50" s="19">
        <v>34430.64</v>
      </c>
      <c r="D50" s="14">
        <v>31519.34</v>
      </c>
      <c r="E50" s="14">
        <v>36868.57</v>
      </c>
      <c r="F50" s="8">
        <v>74903.03</v>
      </c>
      <c r="G50" s="48">
        <v>99458.6</v>
      </c>
      <c r="H50" s="48">
        <v>140560</v>
      </c>
      <c r="I50" s="97">
        <v>141719.94</v>
      </c>
      <c r="J50" s="97"/>
      <c r="K50" s="8">
        <v>173081.94209641294</v>
      </c>
      <c r="L50" s="92">
        <v>141719.94</v>
      </c>
      <c r="M50" s="28"/>
    </row>
    <row r="51" spans="2:12" ht="15">
      <c r="B51" s="7" t="s">
        <v>7</v>
      </c>
      <c r="C51" s="19">
        <v>50898.74</v>
      </c>
      <c r="D51" s="14">
        <v>52486.47</v>
      </c>
      <c r="E51" s="14">
        <v>67097.55</v>
      </c>
      <c r="F51" s="8">
        <v>123353.55</v>
      </c>
      <c r="G51" s="48">
        <v>154556.08</v>
      </c>
      <c r="H51" s="48">
        <v>185876.75</v>
      </c>
      <c r="I51" s="97">
        <v>222904.93</v>
      </c>
      <c r="J51" s="97"/>
      <c r="K51" s="8">
        <v>228883.81389135902</v>
      </c>
      <c r="L51" s="92">
        <v>222904.93</v>
      </c>
    </row>
    <row r="52" spans="2:12" ht="15">
      <c r="B52" s="7" t="s">
        <v>27</v>
      </c>
      <c r="C52" s="19">
        <v>48764.82</v>
      </c>
      <c r="D52" s="14">
        <v>53840.95</v>
      </c>
      <c r="E52" s="14">
        <v>70396.9</v>
      </c>
      <c r="F52" s="8">
        <v>109019.31</v>
      </c>
      <c r="G52" s="48">
        <v>121679.21</v>
      </c>
      <c r="H52" s="48">
        <v>146026.5</v>
      </c>
      <c r="I52" s="97">
        <v>181992.68</v>
      </c>
      <c r="J52" s="97"/>
      <c r="K52" s="8">
        <v>179813.24855963181</v>
      </c>
      <c r="L52" s="92">
        <v>181992.68</v>
      </c>
    </row>
    <row r="53" spans="2:12" ht="15">
      <c r="B53" s="7" t="s">
        <v>28</v>
      </c>
      <c r="C53" s="19">
        <v>45986.85</v>
      </c>
      <c r="D53" s="14">
        <v>50577.68</v>
      </c>
      <c r="E53" s="14">
        <v>68085.13</v>
      </c>
      <c r="F53" s="8">
        <v>86750.25</v>
      </c>
      <c r="G53" s="48">
        <v>108382.57</v>
      </c>
      <c r="H53" s="48">
        <v>146271.77</v>
      </c>
      <c r="I53" s="97">
        <v>170570.19</v>
      </c>
      <c r="J53" s="97"/>
      <c r="K53" s="8">
        <v>180115.26768269658</v>
      </c>
      <c r="L53" s="92">
        <v>170570.19</v>
      </c>
    </row>
    <row r="54" spans="2:12" ht="15">
      <c r="B54" s="7" t="s">
        <v>29</v>
      </c>
      <c r="C54" s="19">
        <v>61149.74</v>
      </c>
      <c r="D54" s="14">
        <v>73929.72</v>
      </c>
      <c r="E54" s="14">
        <v>72504.91</v>
      </c>
      <c r="F54" s="8">
        <v>137925</v>
      </c>
      <c r="G54" s="48">
        <v>158173.69</v>
      </c>
      <c r="H54" s="48">
        <v>219894.25</v>
      </c>
      <c r="I54" s="97">
        <v>206161.87</v>
      </c>
      <c r="J54" s="97"/>
      <c r="K54" s="8">
        <v>270772.0819993893</v>
      </c>
      <c r="L54" s="92">
        <v>206161.87</v>
      </c>
    </row>
    <row r="55" spans="2:12" ht="15.75" thickBot="1">
      <c r="B55" s="7" t="s">
        <v>30</v>
      </c>
      <c r="C55" s="20">
        <v>47183.12</v>
      </c>
      <c r="D55" s="15">
        <v>52171.44</v>
      </c>
      <c r="E55" s="15">
        <v>62751.88</v>
      </c>
      <c r="F55" s="10">
        <v>114102.74</v>
      </c>
      <c r="G55" s="49">
        <v>139791.34</v>
      </c>
      <c r="H55" s="48">
        <v>162659</v>
      </c>
      <c r="I55" s="98">
        <v>180535.71</v>
      </c>
      <c r="J55" s="98"/>
      <c r="K55" s="8">
        <v>200294.0781122683</v>
      </c>
      <c r="L55" s="94">
        <v>180535.71</v>
      </c>
    </row>
    <row r="56" spans="3:14" ht="13.5" thickBot="1">
      <c r="C56" s="34">
        <f aca="true" t="shared" si="24" ref="C56:L56">SUM(C44:C55)</f>
        <v>553536.89</v>
      </c>
      <c r="D56" s="34">
        <f t="shared" si="24"/>
        <v>602809.1799999999</v>
      </c>
      <c r="E56" s="34">
        <f t="shared" si="24"/>
        <v>733006.94</v>
      </c>
      <c r="F56" s="34">
        <f t="shared" si="24"/>
        <v>1117618.86</v>
      </c>
      <c r="G56" s="34">
        <f t="shared" si="24"/>
        <v>1491383.3</v>
      </c>
      <c r="H56" s="34">
        <f t="shared" si="24"/>
        <v>1791323.22</v>
      </c>
      <c r="I56" s="34">
        <f t="shared" si="24"/>
        <v>2220923.3299999996</v>
      </c>
      <c r="J56" s="34"/>
      <c r="K56" s="34">
        <f t="shared" si="24"/>
        <v>2205789</v>
      </c>
      <c r="L56" s="33">
        <f t="shared" si="24"/>
        <v>2220923.3299999996</v>
      </c>
      <c r="M56" s="35"/>
      <c r="N56" s="4"/>
    </row>
    <row r="57" ht="12.75">
      <c r="K57" s="27">
        <f>+K56*0.75</f>
        <v>1654341.75</v>
      </c>
    </row>
    <row r="58" ht="13.5" thickBot="1">
      <c r="K58" s="54">
        <v>2205789</v>
      </c>
    </row>
    <row r="59" spans="3:12" ht="13.5" thickBot="1">
      <c r="C59" s="23" t="s">
        <v>19</v>
      </c>
      <c r="D59" s="24" t="s">
        <v>18</v>
      </c>
      <c r="E59" s="23" t="s">
        <v>17</v>
      </c>
      <c r="F59" s="32" t="s">
        <v>33</v>
      </c>
      <c r="G59" s="25"/>
      <c r="H59" s="25"/>
      <c r="I59" s="25"/>
      <c r="J59" s="25"/>
      <c r="K59" s="25"/>
      <c r="L59" s="25"/>
    </row>
    <row r="60" spans="2:12" ht="13.5" thickBot="1">
      <c r="B60" t="s">
        <v>15</v>
      </c>
      <c r="C60" s="34">
        <f>+C16</f>
        <v>45986.85</v>
      </c>
      <c r="D60" s="34">
        <f>+D16</f>
        <v>50577.68</v>
      </c>
      <c r="E60" s="34">
        <f>+E16</f>
        <v>68085.13</v>
      </c>
      <c r="F60" s="33">
        <f>+F16</f>
        <v>86750.25</v>
      </c>
      <c r="G60" s="50"/>
      <c r="H60" s="50"/>
      <c r="I60" s="50"/>
      <c r="J60" s="50"/>
      <c r="K60" s="4"/>
      <c r="L60" s="4"/>
    </row>
    <row r="61" spans="2:12" ht="13.5" thickBot="1">
      <c r="B61" t="s">
        <v>32</v>
      </c>
      <c r="C61" s="34">
        <f>+C34</f>
        <v>445204.02999999997</v>
      </c>
      <c r="D61" s="34">
        <f>+D34</f>
        <v>476708.02</v>
      </c>
      <c r="E61" s="34">
        <f>+E34</f>
        <v>597750.1499999999</v>
      </c>
      <c r="F61" s="31">
        <f>+F34</f>
        <v>865591.1200000001</v>
      </c>
      <c r="G61" s="50"/>
      <c r="H61" s="50"/>
      <c r="I61" s="50"/>
      <c r="J61" s="50"/>
      <c r="K61" s="4"/>
      <c r="L61" s="4"/>
    </row>
    <row r="64" spans="3:14" ht="19.5" customHeight="1"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</row>
    <row r="65" spans="3:14" ht="15.75"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ht="0.75" customHeight="1"/>
    <row r="67" ht="5.25" customHeight="1"/>
    <row r="68" ht="3.75" customHeight="1"/>
    <row r="74" spans="14:15" ht="16.5">
      <c r="N74" s="81" t="s">
        <v>0</v>
      </c>
      <c r="O74" s="42">
        <v>0.4190362089635676</v>
      </c>
    </row>
    <row r="75" spans="14:15" ht="16.5">
      <c r="N75" s="81" t="s">
        <v>1</v>
      </c>
      <c r="O75" s="42">
        <v>0.45013765659651067</v>
      </c>
    </row>
    <row r="76" spans="14:15" ht="16.5">
      <c r="N76" s="81" t="s">
        <v>2</v>
      </c>
      <c r="O76" s="42">
        <v>0.42162248045804346</v>
      </c>
    </row>
    <row r="77" spans="14:15" ht="16.5">
      <c r="N77" s="81" t="s">
        <v>3</v>
      </c>
      <c r="O77" s="42">
        <v>0.40425036255656804</v>
      </c>
    </row>
    <row r="78" spans="14:15" ht="16.5">
      <c r="N78" s="81" t="s">
        <v>4</v>
      </c>
      <c r="O78" s="42">
        <v>0.41404543543835326</v>
      </c>
    </row>
    <row r="79" spans="14:15" ht="16.5">
      <c r="N79" s="81" t="s">
        <v>5</v>
      </c>
      <c r="O79" s="42">
        <v>0.4139096124798024</v>
      </c>
    </row>
    <row r="80" spans="14:15" ht="16.5">
      <c r="N80" s="81" t="s">
        <v>6</v>
      </c>
      <c r="O80" s="42">
        <v>0.3526374695180303</v>
      </c>
    </row>
    <row r="81" spans="14:15" ht="16.5">
      <c r="N81" s="81" t="s">
        <v>7</v>
      </c>
      <c r="O81" s="42">
        <v>0.3270936781968084</v>
      </c>
    </row>
    <row r="82" spans="14:15" ht="16.5">
      <c r="N82" s="81" t="s">
        <v>8</v>
      </c>
      <c r="O82" s="42">
        <v>0.3177485856101558</v>
      </c>
    </row>
    <row r="83" spans="14:15" ht="16.5">
      <c r="N83" s="81" t="s">
        <v>9</v>
      </c>
      <c r="O83" s="42">
        <v>0.3020049053705513</v>
      </c>
    </row>
    <row r="84" spans="14:15" ht="16.5">
      <c r="N84" s="81" t="s">
        <v>10</v>
      </c>
      <c r="O84" s="42">
        <v>0.2527980103059653</v>
      </c>
    </row>
    <row r="85" spans="14:15" ht="16.5">
      <c r="N85" s="81" t="s">
        <v>35</v>
      </c>
      <c r="O85" s="42">
        <v>0.23982259753553817</v>
      </c>
    </row>
  </sheetData>
  <sheetProtection/>
  <mergeCells count="9">
    <mergeCell ref="B2:N2"/>
    <mergeCell ref="C64:N64"/>
    <mergeCell ref="C65:N65"/>
    <mergeCell ref="K5:L5"/>
    <mergeCell ref="M5:N5"/>
    <mergeCell ref="M23:N23"/>
    <mergeCell ref="K23:L23"/>
    <mergeCell ref="C21:N21"/>
    <mergeCell ref="B20:G20"/>
  </mergeCells>
  <printOptions/>
  <pageMargins left="0.5" right="0.22" top="0.39" bottom="0.44" header="0.17" footer="0.24"/>
  <pageSetup horizontalDpi="360" verticalDpi="360" orientation="portrait" scale="75" r:id="rId4"/>
  <headerFooter alignWithMargins="0">
    <oddHeader xml:space="preserve">&amp;L&amp;"Times New Roman,Bold"&amp;16City of Kyle&amp;R&amp;"Times New Roman,Bold"&amp;12 </oddHeader>
    <oddFooter>&amp;R&amp;D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5.421875" style="0" customWidth="1"/>
    <col min="2" max="2" width="15.28125" style="0" customWidth="1"/>
    <col min="3" max="3" width="14.421875" style="0" customWidth="1"/>
    <col min="4" max="4" width="15.28125" style="0" customWidth="1"/>
    <col min="5" max="5" width="16.421875" style="0" customWidth="1"/>
    <col min="6" max="6" width="15.421875" style="0" customWidth="1"/>
  </cols>
  <sheetData>
    <row r="1" ht="12.75">
      <c r="A1" s="314" t="s">
        <v>77</v>
      </c>
    </row>
    <row r="2" spans="2:6" ht="26.25" customHeight="1" thickBot="1">
      <c r="B2" s="276" t="s">
        <v>62</v>
      </c>
      <c r="C2" s="277" t="s">
        <v>65</v>
      </c>
      <c r="D2" s="276" t="s">
        <v>63</v>
      </c>
      <c r="E2" s="276" t="s">
        <v>70</v>
      </c>
      <c r="F2" s="312" t="s">
        <v>75</v>
      </c>
    </row>
    <row r="3" spans="1:6" ht="12.75">
      <c r="A3" t="s">
        <v>64</v>
      </c>
      <c r="B3" s="35">
        <v>2631922</v>
      </c>
      <c r="C3" s="35">
        <v>2901035</v>
      </c>
      <c r="D3" s="35">
        <v>3155933</v>
      </c>
      <c r="E3" s="35">
        <f>'FY11-12'!AF19</f>
        <v>3540287.2600000007</v>
      </c>
      <c r="F3" s="35">
        <f>'FY12-13'!AK19</f>
        <v>4008732.670000001</v>
      </c>
    </row>
    <row r="4" spans="2:6" ht="12.75">
      <c r="B4" s="35"/>
      <c r="C4" s="35"/>
      <c r="D4" s="35"/>
      <c r="E4" s="35"/>
      <c r="F4" s="35"/>
    </row>
    <row r="5" spans="1:6" ht="12.75">
      <c r="A5" s="313" t="s">
        <v>76</v>
      </c>
      <c r="B5" s="35">
        <v>0</v>
      </c>
      <c r="C5" s="35">
        <v>0</v>
      </c>
      <c r="D5" s="35">
        <v>0</v>
      </c>
      <c r="E5" s="35">
        <v>0</v>
      </c>
      <c r="F5" s="35">
        <f>-'[2]2012-13'!$P$15</f>
        <v>-23265.758039999997</v>
      </c>
    </row>
    <row r="6" spans="1:6" ht="12.75">
      <c r="A6" t="s">
        <v>68</v>
      </c>
      <c r="B6" s="35">
        <v>0</v>
      </c>
      <c r="C6" s="35">
        <v>-147426.57147427</v>
      </c>
      <c r="D6" s="35">
        <v>-169966.54</v>
      </c>
      <c r="E6" s="35">
        <v>-224818.81</v>
      </c>
      <c r="F6" s="35">
        <f>-'[3]2012-13'!$P$27</f>
        <v>-150432.58500000002</v>
      </c>
    </row>
    <row r="7" spans="1:6" ht="13.5" thickBot="1">
      <c r="A7" s="315" t="s">
        <v>69</v>
      </c>
      <c r="B7" s="278">
        <v>0</v>
      </c>
      <c r="C7" s="278">
        <v>-116223.67</v>
      </c>
      <c r="D7" s="278">
        <v>-174264.09</v>
      </c>
      <c r="E7" s="278">
        <v>-198335.56</v>
      </c>
      <c r="F7" s="278">
        <f>-'[1]FY 12-13'!$P$37</f>
        <v>-215043.18975179992</v>
      </c>
    </row>
    <row r="8" spans="1:6" ht="12.75">
      <c r="A8" t="s">
        <v>74</v>
      </c>
      <c r="B8" s="35">
        <v>0</v>
      </c>
      <c r="C8" s="35">
        <f>SUM(C6:C7)</f>
        <v>-263650.24147427</v>
      </c>
      <c r="D8" s="35">
        <f>SUM(D6:D7)</f>
        <v>-344230.63</v>
      </c>
      <c r="E8" s="35">
        <f>SUM(E6:E7)</f>
        <v>-423154.37</v>
      </c>
      <c r="F8" s="35">
        <f>SUM(F5:F7)</f>
        <v>-388741.5327917999</v>
      </c>
    </row>
    <row r="9" spans="2:6" ht="12.75">
      <c r="B9" s="35"/>
      <c r="C9" s="35"/>
      <c r="D9" s="35"/>
      <c r="E9" s="35"/>
      <c r="F9" s="35"/>
    </row>
    <row r="10" spans="2:6" ht="12.75">
      <c r="B10" s="35"/>
      <c r="C10" s="35"/>
      <c r="D10" s="35"/>
      <c r="E10" s="35"/>
      <c r="F10" s="35"/>
    </row>
    <row r="11" spans="1:6" ht="12.75">
      <c r="A11" t="s">
        <v>67</v>
      </c>
      <c r="B11" s="35">
        <f>B3+B8</f>
        <v>2631922</v>
      </c>
      <c r="C11" s="35">
        <f>SUM(C3:C7)</f>
        <v>2637384.75852573</v>
      </c>
      <c r="D11" s="35">
        <f>SUM(D3:D7)</f>
        <v>2811702.37</v>
      </c>
      <c r="E11" s="35">
        <f>SUM(E3:E7)</f>
        <v>3117132.8900000006</v>
      </c>
      <c r="F11" s="35">
        <f>SUM(F3:F7)</f>
        <v>3619991.137208201</v>
      </c>
    </row>
    <row r="12" spans="2:6" ht="12.75">
      <c r="B12" s="35"/>
      <c r="C12" s="35"/>
      <c r="D12" s="35"/>
      <c r="E12" s="35"/>
      <c r="F12" s="35"/>
    </row>
    <row r="13" spans="2:5" ht="12.75">
      <c r="B13" s="35"/>
      <c r="C13" s="35"/>
      <c r="D13" s="35"/>
      <c r="E13" s="35"/>
    </row>
    <row r="14" spans="1:5" ht="12.75">
      <c r="A14" t="s">
        <v>66</v>
      </c>
      <c r="B14" s="35"/>
      <c r="C14" s="35"/>
      <c r="D14" s="35"/>
      <c r="E14" s="35"/>
    </row>
    <row r="15" spans="2:5" ht="12.75">
      <c r="B15" s="35"/>
      <c r="C15" s="35"/>
      <c r="D15" s="35"/>
      <c r="E15" s="35"/>
    </row>
    <row r="16" spans="1:4" ht="12.75">
      <c r="A16" s="313" t="s">
        <v>80</v>
      </c>
      <c r="B16" s="35"/>
      <c r="C16" s="35"/>
      <c r="D16" s="35"/>
    </row>
    <row r="17" spans="1:5" ht="12.75">
      <c r="A17" s="313" t="s">
        <v>78</v>
      </c>
      <c r="B17" s="35"/>
      <c r="C17" s="35"/>
      <c r="D17" s="35"/>
      <c r="E17" s="35"/>
    </row>
    <row r="18" spans="1:5" ht="12.75">
      <c r="A18" s="313" t="s">
        <v>79</v>
      </c>
      <c r="B18" s="35"/>
      <c r="C18" s="35"/>
      <c r="D18" s="35"/>
      <c r="E18" s="35"/>
    </row>
    <row r="20" spans="2:4" ht="12.75">
      <c r="B20" s="35"/>
      <c r="C20" s="35"/>
      <c r="D20" s="35"/>
    </row>
    <row r="21" spans="2:4" ht="12.75">
      <c r="B21" s="35"/>
      <c r="C21" s="35"/>
      <c r="D21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28125" style="331" customWidth="1"/>
    <col min="2" max="2" width="18.8515625" style="331" customWidth="1"/>
  </cols>
  <sheetData>
    <row r="1" ht="15">
      <c r="A1" s="334" t="s">
        <v>81</v>
      </c>
    </row>
    <row r="2" ht="12.75">
      <c r="A2" s="332"/>
    </row>
    <row r="3" ht="12.75">
      <c r="A3" s="332"/>
    </row>
    <row r="4" spans="1:2" ht="12.75">
      <c r="A4" s="333" t="s">
        <v>82</v>
      </c>
      <c r="B4" s="333" t="s">
        <v>83</v>
      </c>
    </row>
    <row r="5" spans="1:2" ht="12.75">
      <c r="A5" s="331">
        <v>2009</v>
      </c>
      <c r="B5" s="335">
        <f>'FY12-13'!Q19/3</f>
        <v>877307.3633333334</v>
      </c>
    </row>
    <row r="6" spans="1:2" ht="12.75">
      <c r="A6" s="331">
        <v>2010</v>
      </c>
      <c r="B6" s="335">
        <f>'FY12-13'!U19/3</f>
        <v>967011.6166666667</v>
      </c>
    </row>
    <row r="7" spans="1:2" ht="12.75">
      <c r="A7" s="331">
        <v>2011</v>
      </c>
      <c r="B7" s="335">
        <f>'FY12-13'!Y19/3</f>
        <v>1051977.6933333334</v>
      </c>
    </row>
    <row r="8" spans="1:2" ht="12.75">
      <c r="A8" s="331">
        <v>2012</v>
      </c>
      <c r="B8" s="335">
        <f>'FY12-13'!AE19/3</f>
        <v>1180095.7533333336</v>
      </c>
    </row>
    <row r="9" spans="1:3" ht="12.75">
      <c r="A9" s="331">
        <v>2013</v>
      </c>
      <c r="B9" s="336">
        <f>'FY12-13'!AK19/3</f>
        <v>1336244.2233333336</v>
      </c>
      <c r="C9" s="313" t="s">
        <v>85</v>
      </c>
    </row>
    <row r="10" ht="12.75">
      <c r="B10" s="335"/>
    </row>
    <row r="11" spans="1:2" ht="13.5" thickBot="1">
      <c r="A11" s="332" t="s">
        <v>84</v>
      </c>
      <c r="B11" s="337">
        <f>SUM(B5:B10)</f>
        <v>5412636.65</v>
      </c>
    </row>
    <row r="12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Taylor</dc:creator>
  <cp:keywords/>
  <dc:description/>
  <cp:lastModifiedBy>Grace Nino</cp:lastModifiedBy>
  <cp:lastPrinted>2013-04-11T15:03:26Z</cp:lastPrinted>
  <dcterms:created xsi:type="dcterms:W3CDTF">2001-06-08T13:31:38Z</dcterms:created>
  <dcterms:modified xsi:type="dcterms:W3CDTF">2013-09-13T01:52:29Z</dcterms:modified>
  <cp:category/>
  <cp:version/>
  <cp:contentType/>
  <cp:contentStatus/>
</cp:coreProperties>
</file>